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МАМИ\Олимпиада 2018\"/>
    </mc:Choice>
  </mc:AlternateContent>
  <bookViews>
    <workbookView xWindow="0" yWindow="0" windowWidth="28800" windowHeight="12435"/>
  </bookViews>
  <sheets>
    <sheet name="Общий и средние" sheetId="1" r:id="rId1"/>
    <sheet name="Первый курс" sheetId="2" r:id="rId2"/>
    <sheet name="Старшие курсы" sheetId="3" r:id="rId3"/>
  </sheets>
  <definedNames>
    <definedName name="_xlnm._FilterDatabase" localSheetId="0" hidden="1">'Общий и средние'!$A$1:$F$96</definedName>
    <definedName name="_xlnm._FilterDatabase" localSheetId="1" hidden="1">'Первый курс'!$A$2:$F$48</definedName>
    <definedName name="_xlnm._FilterDatabase" localSheetId="2" hidden="1">'Старшие курсы'!$A$2:$F$49</definedName>
    <definedName name="_xlnm.Print_Area" localSheetId="0">'Общий и средние'!$A$1:$K$96</definedName>
    <definedName name="_xlnm.Print_Area" localSheetId="1">'Первый курс'!$A$2:$G$48</definedName>
  </definedNames>
  <calcPr calcId="152511"/>
</workbook>
</file>

<file path=xl/calcChain.xml><?xml version="1.0" encoding="utf-8"?>
<calcChain xmlns="http://schemas.openxmlformats.org/spreadsheetml/2006/main">
  <c r="I28" i="1" l="1"/>
  <c r="I27" i="1"/>
  <c r="I26" i="1"/>
  <c r="I25" i="1"/>
  <c r="I24" i="1"/>
  <c r="I23" i="1"/>
  <c r="I22" i="1"/>
  <c r="I18" i="1"/>
  <c r="I17" i="1"/>
  <c r="I16" i="1"/>
  <c r="I15" i="1"/>
  <c r="I14" i="1"/>
  <c r="I13" i="1"/>
  <c r="I12" i="1"/>
  <c r="Q4" i="3"/>
  <c r="H61" i="2" l="1"/>
  <c r="H59" i="2"/>
  <c r="H56" i="2"/>
  <c r="H54" i="2"/>
  <c r="H51" i="2"/>
  <c r="H63" i="3"/>
  <c r="H61" i="3"/>
  <c r="H59" i="3"/>
  <c r="H57" i="3"/>
  <c r="H55" i="3"/>
  <c r="H53" i="3"/>
  <c r="H5" i="3"/>
  <c r="H8" i="3"/>
  <c r="H10" i="3"/>
  <c r="H15" i="3"/>
  <c r="H45" i="3"/>
  <c r="P17" i="2"/>
  <c r="P18" i="2"/>
  <c r="P7" i="2"/>
  <c r="P21" i="3"/>
  <c r="P16" i="3"/>
  <c r="P14" i="3"/>
  <c r="P12" i="3"/>
  <c r="P49" i="3"/>
  <c r="I7" i="1"/>
  <c r="I8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2" i="1"/>
  <c r="N3" i="1"/>
  <c r="O3" i="1"/>
  <c r="P3" i="1"/>
  <c r="Q3" i="1"/>
  <c r="R3" i="1"/>
  <c r="S3" i="1"/>
  <c r="N4" i="1"/>
  <c r="O4" i="1"/>
  <c r="P4" i="1"/>
  <c r="Q4" i="1"/>
  <c r="R4" i="1"/>
  <c r="S4" i="1"/>
  <c r="N5" i="1"/>
  <c r="O5" i="1"/>
  <c r="P5" i="1"/>
  <c r="Q5" i="1"/>
  <c r="R5" i="1"/>
  <c r="S5" i="1"/>
  <c r="N6" i="1"/>
  <c r="O6" i="1"/>
  <c r="P6" i="1"/>
  <c r="Q6" i="1"/>
  <c r="R6" i="1"/>
  <c r="S6" i="1"/>
  <c r="N7" i="1"/>
  <c r="O7" i="1"/>
  <c r="P7" i="1"/>
  <c r="Q7" i="1"/>
  <c r="R7" i="1"/>
  <c r="S7" i="1"/>
  <c r="N8" i="1"/>
  <c r="O8" i="1"/>
  <c r="P8" i="1"/>
  <c r="Q8" i="1"/>
  <c r="R8" i="1"/>
  <c r="S8" i="1"/>
  <c r="N9" i="1"/>
  <c r="O9" i="1"/>
  <c r="P9" i="1"/>
  <c r="Q9" i="1"/>
  <c r="R9" i="1"/>
  <c r="S9" i="1"/>
  <c r="N10" i="1"/>
  <c r="O10" i="1"/>
  <c r="P10" i="1"/>
  <c r="Q10" i="1"/>
  <c r="R10" i="1"/>
  <c r="S10" i="1"/>
  <c r="N11" i="1"/>
  <c r="O11" i="1"/>
  <c r="P11" i="1"/>
  <c r="Q11" i="1"/>
  <c r="R11" i="1"/>
  <c r="S11" i="1"/>
  <c r="N12" i="1"/>
  <c r="O12" i="1"/>
  <c r="P12" i="1"/>
  <c r="Q12" i="1"/>
  <c r="R12" i="1"/>
  <c r="S12" i="1"/>
  <c r="N13" i="1"/>
  <c r="O13" i="1"/>
  <c r="P13" i="1"/>
  <c r="Q13" i="1"/>
  <c r="R13" i="1"/>
  <c r="S13" i="1"/>
  <c r="N14" i="1"/>
  <c r="O14" i="1"/>
  <c r="P14" i="1"/>
  <c r="Q14" i="1"/>
  <c r="R14" i="1"/>
  <c r="S14" i="1"/>
  <c r="N15" i="1"/>
  <c r="O15" i="1"/>
  <c r="P15" i="1"/>
  <c r="Q15" i="1"/>
  <c r="R15" i="1"/>
  <c r="S15" i="1"/>
  <c r="N16" i="1"/>
  <c r="O16" i="1"/>
  <c r="P16" i="1"/>
  <c r="Q16" i="1"/>
  <c r="R16" i="1"/>
  <c r="S16" i="1"/>
  <c r="N17" i="1"/>
  <c r="O17" i="1"/>
  <c r="P17" i="1"/>
  <c r="Q17" i="1"/>
  <c r="R17" i="1"/>
  <c r="S17" i="1"/>
  <c r="N18" i="1"/>
  <c r="O18" i="1"/>
  <c r="P18" i="1"/>
  <c r="Q18" i="1"/>
  <c r="R18" i="1"/>
  <c r="S18" i="1"/>
  <c r="N19" i="1"/>
  <c r="O19" i="1"/>
  <c r="P19" i="1"/>
  <c r="Q19" i="1"/>
  <c r="R19" i="1"/>
  <c r="S19" i="1"/>
  <c r="N20" i="1"/>
  <c r="O20" i="1"/>
  <c r="P20" i="1"/>
  <c r="Q20" i="1"/>
  <c r="R20" i="1"/>
  <c r="S20" i="1"/>
  <c r="N21" i="1"/>
  <c r="O21" i="1"/>
  <c r="P21" i="1"/>
  <c r="Q21" i="1"/>
  <c r="R21" i="1"/>
  <c r="S21" i="1"/>
  <c r="N22" i="1"/>
  <c r="O22" i="1"/>
  <c r="P22" i="1"/>
  <c r="Q22" i="1"/>
  <c r="R22" i="1"/>
  <c r="S22" i="1"/>
  <c r="N23" i="1"/>
  <c r="O23" i="1"/>
  <c r="P23" i="1"/>
  <c r="Q23" i="1"/>
  <c r="R23" i="1"/>
  <c r="S23" i="1"/>
  <c r="N24" i="1"/>
  <c r="O24" i="1"/>
  <c r="P24" i="1"/>
  <c r="Q24" i="1"/>
  <c r="R24" i="1"/>
  <c r="S24" i="1"/>
  <c r="N25" i="1"/>
  <c r="O25" i="1"/>
  <c r="P25" i="1"/>
  <c r="Q25" i="1"/>
  <c r="R25" i="1"/>
  <c r="S25" i="1"/>
  <c r="N26" i="1"/>
  <c r="O26" i="1"/>
  <c r="P26" i="1"/>
  <c r="Q26" i="1"/>
  <c r="R26" i="1"/>
  <c r="S26" i="1"/>
  <c r="N27" i="1"/>
  <c r="O27" i="1"/>
  <c r="P27" i="1"/>
  <c r="Q27" i="1"/>
  <c r="R27" i="1"/>
  <c r="S27" i="1"/>
  <c r="N28" i="1"/>
  <c r="O28" i="1"/>
  <c r="P28" i="1"/>
  <c r="Q28" i="1"/>
  <c r="R28" i="1"/>
  <c r="S28" i="1"/>
  <c r="N29" i="1"/>
  <c r="O29" i="1"/>
  <c r="P29" i="1"/>
  <c r="Q29" i="1"/>
  <c r="R29" i="1"/>
  <c r="S29" i="1"/>
  <c r="N30" i="1"/>
  <c r="O30" i="1"/>
  <c r="P30" i="1"/>
  <c r="Q30" i="1"/>
  <c r="R30" i="1"/>
  <c r="S30" i="1"/>
  <c r="N31" i="1"/>
  <c r="O31" i="1"/>
  <c r="P31" i="1"/>
  <c r="Q31" i="1"/>
  <c r="R31" i="1"/>
  <c r="S31" i="1"/>
  <c r="N32" i="1"/>
  <c r="O32" i="1"/>
  <c r="P32" i="1"/>
  <c r="Q32" i="1"/>
  <c r="R32" i="1"/>
  <c r="S32" i="1"/>
  <c r="N33" i="1"/>
  <c r="O33" i="1"/>
  <c r="P33" i="1"/>
  <c r="Q33" i="1"/>
  <c r="R33" i="1"/>
  <c r="S33" i="1"/>
  <c r="N34" i="1"/>
  <c r="O34" i="1"/>
  <c r="P34" i="1"/>
  <c r="Q34" i="1"/>
  <c r="R34" i="1"/>
  <c r="S34" i="1"/>
  <c r="N35" i="1"/>
  <c r="O35" i="1"/>
  <c r="P35" i="1"/>
  <c r="Q35" i="1"/>
  <c r="R35" i="1"/>
  <c r="S35" i="1"/>
  <c r="N36" i="1"/>
  <c r="O36" i="1"/>
  <c r="P36" i="1"/>
  <c r="Q36" i="1"/>
  <c r="R36" i="1"/>
  <c r="S36" i="1"/>
  <c r="N37" i="1"/>
  <c r="O37" i="1"/>
  <c r="P37" i="1"/>
  <c r="Q37" i="1"/>
  <c r="R37" i="1"/>
  <c r="S37" i="1"/>
  <c r="N38" i="1"/>
  <c r="O38" i="1"/>
  <c r="P38" i="1"/>
  <c r="Q38" i="1"/>
  <c r="R38" i="1"/>
  <c r="S38" i="1"/>
  <c r="N39" i="1"/>
  <c r="O39" i="1"/>
  <c r="P39" i="1"/>
  <c r="Q39" i="1"/>
  <c r="R39" i="1"/>
  <c r="S39" i="1"/>
  <c r="N40" i="1"/>
  <c r="O40" i="1"/>
  <c r="P40" i="1"/>
  <c r="Q40" i="1"/>
  <c r="R40" i="1"/>
  <c r="S40" i="1"/>
  <c r="N41" i="1"/>
  <c r="O41" i="1"/>
  <c r="P41" i="1"/>
  <c r="Q41" i="1"/>
  <c r="R41" i="1"/>
  <c r="S41" i="1"/>
  <c r="N42" i="1"/>
  <c r="O42" i="1"/>
  <c r="P42" i="1"/>
  <c r="Q42" i="1"/>
  <c r="R42" i="1"/>
  <c r="S42" i="1"/>
  <c r="N43" i="1"/>
  <c r="O43" i="1"/>
  <c r="P43" i="1"/>
  <c r="Q43" i="1"/>
  <c r="R43" i="1"/>
  <c r="S43" i="1"/>
  <c r="N44" i="1"/>
  <c r="O44" i="1"/>
  <c r="P44" i="1"/>
  <c r="Q44" i="1"/>
  <c r="R44" i="1"/>
  <c r="S44" i="1"/>
  <c r="N45" i="1"/>
  <c r="O45" i="1"/>
  <c r="P45" i="1"/>
  <c r="Q45" i="1"/>
  <c r="R45" i="1"/>
  <c r="S45" i="1"/>
  <c r="N46" i="1"/>
  <c r="O46" i="1"/>
  <c r="P46" i="1"/>
  <c r="Q46" i="1"/>
  <c r="R46" i="1"/>
  <c r="S46" i="1"/>
  <c r="N47" i="1"/>
  <c r="O47" i="1"/>
  <c r="P47" i="1"/>
  <c r="Q47" i="1"/>
  <c r="R47" i="1"/>
  <c r="S47" i="1"/>
  <c r="N48" i="1"/>
  <c r="O48" i="1"/>
  <c r="P48" i="1"/>
  <c r="Q48" i="1"/>
  <c r="R48" i="1"/>
  <c r="S48" i="1"/>
  <c r="N49" i="1"/>
  <c r="O49" i="1"/>
  <c r="P49" i="1"/>
  <c r="Q49" i="1"/>
  <c r="R49" i="1"/>
  <c r="S49" i="1"/>
  <c r="N50" i="1"/>
  <c r="O50" i="1"/>
  <c r="P50" i="1"/>
  <c r="Q50" i="1"/>
  <c r="R50" i="1"/>
  <c r="S50" i="1"/>
  <c r="N51" i="1"/>
  <c r="O51" i="1"/>
  <c r="P51" i="1"/>
  <c r="Q51" i="1"/>
  <c r="R51" i="1"/>
  <c r="S51" i="1"/>
  <c r="N52" i="1"/>
  <c r="O52" i="1"/>
  <c r="P52" i="1"/>
  <c r="Q52" i="1"/>
  <c r="R52" i="1"/>
  <c r="S52" i="1"/>
  <c r="N53" i="1"/>
  <c r="O53" i="1"/>
  <c r="P53" i="1"/>
  <c r="Q53" i="1"/>
  <c r="R53" i="1"/>
  <c r="S53" i="1"/>
  <c r="N54" i="1"/>
  <c r="O54" i="1"/>
  <c r="P54" i="1"/>
  <c r="Q54" i="1"/>
  <c r="R54" i="1"/>
  <c r="S54" i="1"/>
  <c r="N55" i="1"/>
  <c r="O55" i="1"/>
  <c r="P55" i="1"/>
  <c r="Q55" i="1"/>
  <c r="R55" i="1"/>
  <c r="S55" i="1"/>
  <c r="N56" i="1"/>
  <c r="O56" i="1"/>
  <c r="P56" i="1"/>
  <c r="Q56" i="1"/>
  <c r="R56" i="1"/>
  <c r="S56" i="1"/>
  <c r="N57" i="1"/>
  <c r="O57" i="1"/>
  <c r="P57" i="1"/>
  <c r="Q57" i="1"/>
  <c r="R57" i="1"/>
  <c r="S57" i="1"/>
  <c r="N58" i="1"/>
  <c r="O58" i="1"/>
  <c r="P58" i="1"/>
  <c r="Q58" i="1"/>
  <c r="R58" i="1"/>
  <c r="S58" i="1"/>
  <c r="N59" i="1"/>
  <c r="O59" i="1"/>
  <c r="P59" i="1"/>
  <c r="Q59" i="1"/>
  <c r="R59" i="1"/>
  <c r="S59" i="1"/>
  <c r="N60" i="1"/>
  <c r="O60" i="1"/>
  <c r="P60" i="1"/>
  <c r="Q60" i="1"/>
  <c r="R60" i="1"/>
  <c r="S60" i="1"/>
  <c r="N61" i="1"/>
  <c r="O61" i="1"/>
  <c r="P61" i="1"/>
  <c r="Q61" i="1"/>
  <c r="R61" i="1"/>
  <c r="S61" i="1"/>
  <c r="N62" i="1"/>
  <c r="O62" i="1"/>
  <c r="P62" i="1"/>
  <c r="Q62" i="1"/>
  <c r="R62" i="1"/>
  <c r="S62" i="1"/>
  <c r="N63" i="1"/>
  <c r="O63" i="1"/>
  <c r="P63" i="1"/>
  <c r="Q63" i="1"/>
  <c r="R63" i="1"/>
  <c r="S63" i="1"/>
  <c r="N64" i="1"/>
  <c r="O64" i="1"/>
  <c r="P64" i="1"/>
  <c r="Q64" i="1"/>
  <c r="R64" i="1"/>
  <c r="S64" i="1"/>
  <c r="N65" i="1"/>
  <c r="O65" i="1"/>
  <c r="P65" i="1"/>
  <c r="Q65" i="1"/>
  <c r="R65" i="1"/>
  <c r="S65" i="1"/>
  <c r="N66" i="1"/>
  <c r="O66" i="1"/>
  <c r="P66" i="1"/>
  <c r="Q66" i="1"/>
  <c r="R66" i="1"/>
  <c r="S66" i="1"/>
  <c r="N67" i="1"/>
  <c r="O67" i="1"/>
  <c r="P67" i="1"/>
  <c r="Q67" i="1"/>
  <c r="R67" i="1"/>
  <c r="S67" i="1"/>
  <c r="N68" i="1"/>
  <c r="O68" i="1"/>
  <c r="P68" i="1"/>
  <c r="Q68" i="1"/>
  <c r="R68" i="1"/>
  <c r="S68" i="1"/>
  <c r="N69" i="1"/>
  <c r="O69" i="1"/>
  <c r="P69" i="1"/>
  <c r="Q69" i="1"/>
  <c r="R69" i="1"/>
  <c r="S69" i="1"/>
  <c r="N70" i="1"/>
  <c r="O70" i="1"/>
  <c r="P70" i="1"/>
  <c r="Q70" i="1"/>
  <c r="R70" i="1"/>
  <c r="S70" i="1"/>
  <c r="N71" i="1"/>
  <c r="O71" i="1"/>
  <c r="P71" i="1"/>
  <c r="Q71" i="1"/>
  <c r="R71" i="1"/>
  <c r="S71" i="1"/>
  <c r="N72" i="1"/>
  <c r="O72" i="1"/>
  <c r="P72" i="1"/>
  <c r="Q72" i="1"/>
  <c r="R72" i="1"/>
  <c r="S72" i="1"/>
  <c r="N73" i="1"/>
  <c r="O73" i="1"/>
  <c r="P73" i="1"/>
  <c r="Q73" i="1"/>
  <c r="R73" i="1"/>
  <c r="S73" i="1"/>
  <c r="N74" i="1"/>
  <c r="O74" i="1"/>
  <c r="P74" i="1"/>
  <c r="Q74" i="1"/>
  <c r="R74" i="1"/>
  <c r="S74" i="1"/>
  <c r="N75" i="1"/>
  <c r="O75" i="1"/>
  <c r="P75" i="1"/>
  <c r="Q75" i="1"/>
  <c r="R75" i="1"/>
  <c r="S75" i="1"/>
  <c r="N76" i="1"/>
  <c r="O76" i="1"/>
  <c r="P76" i="1"/>
  <c r="Q76" i="1"/>
  <c r="R76" i="1"/>
  <c r="S76" i="1"/>
  <c r="N77" i="1"/>
  <c r="O77" i="1"/>
  <c r="P77" i="1"/>
  <c r="Q77" i="1"/>
  <c r="R77" i="1"/>
  <c r="S77" i="1"/>
  <c r="N78" i="1"/>
  <c r="O78" i="1"/>
  <c r="P78" i="1"/>
  <c r="Q78" i="1"/>
  <c r="R78" i="1"/>
  <c r="S78" i="1"/>
  <c r="N79" i="1"/>
  <c r="O79" i="1"/>
  <c r="P79" i="1"/>
  <c r="Q79" i="1"/>
  <c r="R79" i="1"/>
  <c r="S79" i="1"/>
  <c r="N80" i="1"/>
  <c r="O80" i="1"/>
  <c r="P80" i="1"/>
  <c r="Q80" i="1"/>
  <c r="R80" i="1"/>
  <c r="S80" i="1"/>
  <c r="N81" i="1"/>
  <c r="O81" i="1"/>
  <c r="P81" i="1"/>
  <c r="Q81" i="1"/>
  <c r="R81" i="1"/>
  <c r="S81" i="1"/>
  <c r="N82" i="1"/>
  <c r="O82" i="1"/>
  <c r="P82" i="1"/>
  <c r="Q82" i="1"/>
  <c r="R82" i="1"/>
  <c r="S82" i="1"/>
  <c r="N83" i="1"/>
  <c r="O83" i="1"/>
  <c r="P83" i="1"/>
  <c r="Q83" i="1"/>
  <c r="R83" i="1"/>
  <c r="S83" i="1"/>
  <c r="N84" i="1"/>
  <c r="O84" i="1"/>
  <c r="P84" i="1"/>
  <c r="Q84" i="1"/>
  <c r="R84" i="1"/>
  <c r="S84" i="1"/>
  <c r="N85" i="1"/>
  <c r="O85" i="1"/>
  <c r="P85" i="1"/>
  <c r="Q85" i="1"/>
  <c r="R85" i="1"/>
  <c r="S85" i="1"/>
  <c r="N86" i="1"/>
  <c r="O86" i="1"/>
  <c r="P86" i="1"/>
  <c r="Q86" i="1"/>
  <c r="R86" i="1"/>
  <c r="S86" i="1"/>
  <c r="N87" i="1"/>
  <c r="O87" i="1"/>
  <c r="P87" i="1"/>
  <c r="Q87" i="1"/>
  <c r="R87" i="1"/>
  <c r="S87" i="1"/>
  <c r="N88" i="1"/>
  <c r="O88" i="1"/>
  <c r="P88" i="1"/>
  <c r="Q88" i="1"/>
  <c r="R88" i="1"/>
  <c r="S88" i="1"/>
  <c r="N89" i="1"/>
  <c r="O89" i="1"/>
  <c r="P89" i="1"/>
  <c r="Q89" i="1"/>
  <c r="R89" i="1"/>
  <c r="S89" i="1"/>
  <c r="N90" i="1"/>
  <c r="O90" i="1"/>
  <c r="P90" i="1"/>
  <c r="Q90" i="1"/>
  <c r="R90" i="1"/>
  <c r="S90" i="1"/>
  <c r="N91" i="1"/>
  <c r="O91" i="1"/>
  <c r="P91" i="1"/>
  <c r="Q91" i="1"/>
  <c r="R91" i="1"/>
  <c r="S91" i="1"/>
  <c r="N92" i="1"/>
  <c r="O92" i="1"/>
  <c r="P92" i="1"/>
  <c r="Q92" i="1"/>
  <c r="R92" i="1"/>
  <c r="S92" i="1"/>
  <c r="N93" i="1"/>
  <c r="O93" i="1"/>
  <c r="P93" i="1"/>
  <c r="Q93" i="1"/>
  <c r="R93" i="1"/>
  <c r="S93" i="1"/>
  <c r="N94" i="1"/>
  <c r="O94" i="1"/>
  <c r="P94" i="1"/>
  <c r="Q94" i="1"/>
  <c r="R94" i="1"/>
  <c r="S94" i="1"/>
  <c r="N95" i="1"/>
  <c r="O95" i="1"/>
  <c r="P95" i="1"/>
  <c r="Q95" i="1"/>
  <c r="R95" i="1"/>
  <c r="S95" i="1"/>
  <c r="N96" i="1"/>
  <c r="O96" i="1"/>
  <c r="P96" i="1"/>
  <c r="Q96" i="1"/>
  <c r="R96" i="1"/>
  <c r="S96" i="1"/>
  <c r="S2" i="1"/>
  <c r="R2" i="1"/>
  <c r="Q2" i="1"/>
  <c r="P2" i="1"/>
  <c r="O2" i="1"/>
  <c r="N2" i="1"/>
  <c r="I6" i="1"/>
  <c r="I5" i="1"/>
  <c r="I4" i="1"/>
  <c r="I3" i="1"/>
  <c r="I2" i="1"/>
  <c r="J8" i="1" l="1"/>
  <c r="J3" i="1"/>
  <c r="J2" i="1"/>
  <c r="J4" i="1"/>
  <c r="J5" i="1"/>
  <c r="J6" i="1"/>
  <c r="J7" i="1"/>
</calcChain>
</file>

<file path=xl/sharedStrings.xml><?xml version="1.0" encoding="utf-8"?>
<sst xmlns="http://schemas.openxmlformats.org/spreadsheetml/2006/main" count="630" uniqueCount="126">
  <si>
    <t>№ п/п</t>
  </si>
  <si>
    <t>ФИО</t>
  </si>
  <si>
    <t>ВУЗ</t>
  </si>
  <si>
    <t>Курс</t>
  </si>
  <si>
    <t>Лейла Александра Резаей</t>
  </si>
  <si>
    <t>Аверьянов Андрей Алексеевич</t>
  </si>
  <si>
    <t>Воротнев Николай Дмитриевич</t>
  </si>
  <si>
    <t>Горчакова Яна Владимировна</t>
  </si>
  <si>
    <t>Камалетдинов Артем Альфритович</t>
  </si>
  <si>
    <t>Кацар Михаил Сергеевич</t>
  </si>
  <si>
    <t>Колесникова Ольга Даниловна</t>
  </si>
  <si>
    <t>Кочнев Всеволод Анатольевич</t>
  </si>
  <si>
    <t>Морковина Ирина Витальевна</t>
  </si>
  <si>
    <t>Огородник Константин Фёдорович</t>
  </si>
  <si>
    <t>Павлиш Данила Андреевич</t>
  </si>
  <si>
    <t>Ракова Ирина Андреевна</t>
  </si>
  <si>
    <t>МПУ</t>
  </si>
  <si>
    <t>старшие</t>
  </si>
  <si>
    <t>Гинкул Василий Дмитриевич</t>
  </si>
  <si>
    <t>Журавлев Михаил Сергеевич</t>
  </si>
  <si>
    <t>Ильина Софья Витальевна</t>
  </si>
  <si>
    <t>Караськова Юлия Алексеевна</t>
  </si>
  <si>
    <t>Кириченко Елена Геннадьевна</t>
  </si>
  <si>
    <t>Кочергинов Степан Сергеевич</t>
  </si>
  <si>
    <t>Лихов Астемир Ризуанович</t>
  </si>
  <si>
    <t>Наприенко Павел Александрович</t>
  </si>
  <si>
    <t>Одинцов Леонид Алексеевич</t>
  </si>
  <si>
    <t>Санькова Екатерина Андреевна</t>
  </si>
  <si>
    <t>Серяков Алексей Валерьевич</t>
  </si>
  <si>
    <t>Слюсарь Илья Александрович</t>
  </si>
  <si>
    <t>Фролов Алексей Михайлович</t>
  </si>
  <si>
    <t>Цветков Иван Сергеевич</t>
  </si>
  <si>
    <t>Чебышев Кирилл Владимирович</t>
  </si>
  <si>
    <t>Ялын Генар Байрамович</t>
  </si>
  <si>
    <t>первый</t>
  </si>
  <si>
    <t>Гасанов Магомедюсуф Владимирович</t>
  </si>
  <si>
    <t>Захаров Иван Иванович</t>
  </si>
  <si>
    <t>Гулканов Александр Георгиевич</t>
  </si>
  <si>
    <t>Чечулина Любовь Михайловна</t>
  </si>
  <si>
    <t>Смирнов Иван Васильевич</t>
  </si>
  <si>
    <t>Диомидов Евгений Дмитриевич</t>
  </si>
  <si>
    <t>Мельников Владислав Владимирович</t>
  </si>
  <si>
    <t>Филиппов Василий Феликсович</t>
  </si>
  <si>
    <t>Филиппов Георгий Алексеевич</t>
  </si>
  <si>
    <t>Данков Савелий Андреевич</t>
  </si>
  <si>
    <t>МГСУ</t>
  </si>
  <si>
    <t>Александрина Елизавета Николаевна</t>
  </si>
  <si>
    <t>Левин Виктор Анатольевич</t>
  </si>
  <si>
    <t>Работнов Михаил Валерьевич</t>
  </si>
  <si>
    <t>Холодов Алексей Викторович</t>
  </si>
  <si>
    <t>Евлахова Екатерина Алексеевна</t>
  </si>
  <si>
    <t>Зыков Кирилл Сергеевич</t>
  </si>
  <si>
    <t>Каландаров Артём Тимурович</t>
  </si>
  <si>
    <t>Довыденко Антон Викторович</t>
  </si>
  <si>
    <t>Денисенко Тимофей Юрьевич</t>
  </si>
  <si>
    <t>Точилин Григорий Александрович</t>
  </si>
  <si>
    <t>Некрут Павел Юрьевич</t>
  </si>
  <si>
    <t>Елистратов Дмитрий Алексеевич</t>
  </si>
  <si>
    <t>Иванов Сергей Сергеевич</t>
  </si>
  <si>
    <t>Филонов Никита Станиславович</t>
  </si>
  <si>
    <t>Ирхин Иван Михайлович</t>
  </si>
  <si>
    <t>Довгопол Денис Игоревич</t>
  </si>
  <si>
    <t>ВА РВСН</t>
  </si>
  <si>
    <t>Антонов Иван Максимович</t>
  </si>
  <si>
    <t>Сясин Егор Дмитриевич</t>
  </si>
  <si>
    <t>Тарасенко Кирилл Андреевич</t>
  </si>
  <si>
    <t>Меринов Станислав Алексеевич</t>
  </si>
  <si>
    <t>Токарев Михаил Леонидович</t>
  </si>
  <si>
    <t>Шаметкин Владислав Сергеевич</t>
  </si>
  <si>
    <t>Володин  Никита Павлович</t>
  </si>
  <si>
    <t>Висков Алексей Максимович</t>
  </si>
  <si>
    <t>Касьян Данила Александрович</t>
  </si>
  <si>
    <t>Матях Ярослав Юрьевич</t>
  </si>
  <si>
    <t>Бондарев Арсений Вадимович</t>
  </si>
  <si>
    <t>Земцов Алексей Дмитриевич</t>
  </si>
  <si>
    <t>Фурса Лукьян Александрович</t>
  </si>
  <si>
    <t>Ардыханов Булат Илнурович</t>
  </si>
  <si>
    <t>Тутов Мухадин Фралевич</t>
  </si>
  <si>
    <t>Султангараев Дамир Ильсафович</t>
  </si>
  <si>
    <t>Салмин Юсеф Ринатович</t>
  </si>
  <si>
    <t>Пилипенко Владимир Андреевич</t>
  </si>
  <si>
    <t>Кудрявцев Владислав Романович</t>
  </si>
  <si>
    <t>ФВА РВСН</t>
  </si>
  <si>
    <t>Капитонов Иван Васильевич</t>
  </si>
  <si>
    <t>Мирошников Денис Юрьевич</t>
  </si>
  <si>
    <t>Жулега Павел Андреевич</t>
  </si>
  <si>
    <t>Олейник Дмитрий Семенович</t>
  </si>
  <si>
    <t>Устинов Артем Алексеевич</t>
  </si>
  <si>
    <t>Камалов Григорий Русланович</t>
  </si>
  <si>
    <t>Урманов Максим Тимурович</t>
  </si>
  <si>
    <t>Шлимович Александр Евгеньевич</t>
  </si>
  <si>
    <t>Посадский Константин Михайлович</t>
  </si>
  <si>
    <t>Казанцев Даниил Дмитриевич</t>
  </si>
  <si>
    <t>Муратов Илья Викторович</t>
  </si>
  <si>
    <t>ВШЭ</t>
  </si>
  <si>
    <t>Номер</t>
  </si>
  <si>
    <t>Юлдашев Джахонгир Халимович</t>
  </si>
  <si>
    <t>Неъматов Джовид Шуджоатович</t>
  </si>
  <si>
    <t>Гришин Данила Сергеевич</t>
  </si>
  <si>
    <t>РГАЗУ</t>
  </si>
  <si>
    <t xml:space="preserve">Хлебородов Кирилл Витальевич </t>
  </si>
  <si>
    <t xml:space="preserve">Гребенюк Павел Андреевич </t>
  </si>
  <si>
    <t xml:space="preserve">Логвиненко Артем Александрович </t>
  </si>
  <si>
    <t xml:space="preserve">Лешаков Сергей Александрович </t>
  </si>
  <si>
    <t>Балл</t>
  </si>
  <si>
    <t>МПУ-к</t>
  </si>
  <si>
    <t>Результаты</t>
  </si>
  <si>
    <t>ВА ВПВО</t>
  </si>
  <si>
    <t>средний</t>
  </si>
  <si>
    <t>лучший</t>
  </si>
  <si>
    <t>место</t>
  </si>
  <si>
    <t xml:space="preserve">Ленков Тимофей Александрович </t>
  </si>
  <si>
    <t>Крошняков Михаил Олегович</t>
  </si>
  <si>
    <t>Глунцов Артем Александрович</t>
  </si>
  <si>
    <t>Абдуллаев Баходир Бахтиёрович</t>
  </si>
  <si>
    <t>1 место</t>
  </si>
  <si>
    <t>2 место</t>
  </si>
  <si>
    <t>3 место</t>
  </si>
  <si>
    <t>Вуз</t>
  </si>
  <si>
    <t>курс</t>
  </si>
  <si>
    <t>Рег.номер</t>
  </si>
  <si>
    <t>Баллы</t>
  </si>
  <si>
    <t>Результаты 1 курс</t>
  </si>
  <si>
    <t>Результаты старшие курсы</t>
  </si>
  <si>
    <t>Место</t>
  </si>
  <si>
    <t>МГСУ-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</si>
</sst>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1" xfId="1" applyFill="1" applyBorder="1"/>
    <xf numFmtId="0" fontId="0" fillId="0" borderId="2" xfId="0" applyFill="1" applyBorder="1"/>
    <xf numFmtId="0" fontId="0" fillId="0" borderId="1" xfId="0" applyFill="1" applyBorder="1"/>
    <xf numFmtId="0" fontId="0" fillId="2" borderId="1" xfId="0" applyFill="1" applyBorder="1"/>
    <xf numFmtId="16" fontId="0" fillId="0" borderId="1" xfId="0" applyNumberFormat="1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0" fillId="0" borderId="3" xfId="0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abSelected="1" workbookViewId="0">
      <selection activeCell="J28" sqref="J28"/>
    </sheetView>
  </sheetViews>
  <sheetFormatPr defaultRowHeight="15" x14ac:dyDescent="0.25"/>
  <cols>
    <col min="1" max="1" width="9.140625" style="6"/>
    <col min="2" max="2" width="36.28515625" style="6" bestFit="1" customWidth="1"/>
    <col min="3" max="4" width="9.140625" style="6"/>
    <col min="5" max="5" width="7.85546875" style="6" customWidth="1"/>
    <col min="6" max="6" width="7.7109375" style="6" customWidth="1"/>
    <col min="7" max="7" width="4.7109375" style="6" customWidth="1"/>
    <col min="8" max="8" width="11.42578125" style="6" bestFit="1" customWidth="1"/>
    <col min="9" max="17" width="9.140625" style="6"/>
    <col min="18" max="18" width="10" style="6" bestFit="1" customWidth="1"/>
    <col min="19" max="16384" width="9.140625" style="6"/>
  </cols>
  <sheetData>
    <row r="1" spans="1:20" x14ac:dyDescent="0.25">
      <c r="A1" s="3" t="s">
        <v>0</v>
      </c>
      <c r="B1" s="7" t="s">
        <v>1</v>
      </c>
      <c r="C1" s="7" t="s">
        <v>2</v>
      </c>
      <c r="D1" s="7" t="s">
        <v>3</v>
      </c>
      <c r="E1" s="7" t="s">
        <v>95</v>
      </c>
      <c r="F1" s="7" t="s">
        <v>104</v>
      </c>
      <c r="H1" s="7" t="s">
        <v>106</v>
      </c>
      <c r="I1" s="7" t="s">
        <v>108</v>
      </c>
      <c r="J1" s="7" t="s">
        <v>109</v>
      </c>
      <c r="K1" s="7" t="s">
        <v>110</v>
      </c>
      <c r="N1" s="3" t="s">
        <v>105</v>
      </c>
      <c r="O1" s="3" t="s">
        <v>45</v>
      </c>
      <c r="P1" s="3" t="s">
        <v>94</v>
      </c>
      <c r="Q1" s="3" t="s">
        <v>62</v>
      </c>
      <c r="R1" s="3" t="s">
        <v>82</v>
      </c>
      <c r="S1" s="3" t="s">
        <v>107</v>
      </c>
      <c r="T1" s="3" t="s">
        <v>99</v>
      </c>
    </row>
    <row r="2" spans="1:20" x14ac:dyDescent="0.25">
      <c r="A2" s="3">
        <v>1</v>
      </c>
      <c r="B2" s="1" t="s">
        <v>4</v>
      </c>
      <c r="C2" s="3" t="s">
        <v>105</v>
      </c>
      <c r="D2" s="5" t="s">
        <v>17</v>
      </c>
      <c r="E2" s="3">
        <v>33</v>
      </c>
      <c r="F2" s="3">
        <v>21</v>
      </c>
      <c r="H2" s="3" t="s">
        <v>105</v>
      </c>
      <c r="I2" s="3">
        <f>AVERAGEIF(C2:C96,"МПУ-к",F2:F96)</f>
        <v>8.0833333333333339</v>
      </c>
      <c r="J2" s="3">
        <f>MAX(N2:N96)</f>
        <v>24</v>
      </c>
      <c r="K2" s="3"/>
      <c r="N2" s="3">
        <f>IF(C2="МПУ-к",F2,0)</f>
        <v>21</v>
      </c>
      <c r="O2" s="3">
        <f>IF(C2="МГСУ",F2,0)</f>
        <v>0</v>
      </c>
      <c r="P2" s="3">
        <f>IF(C2="ВШЭ",F2,0)</f>
        <v>0</v>
      </c>
      <c r="Q2" s="3">
        <f>IF(C2="ВА РВСН",F2,0)</f>
        <v>0</v>
      </c>
      <c r="R2" s="3">
        <f>IF(C2="ФВА РВСН",F2,0)</f>
        <v>0</v>
      </c>
      <c r="S2" s="3">
        <f>IF(C2="ВА ВПВО",F2,0)</f>
        <v>0</v>
      </c>
      <c r="T2" s="3">
        <f>IF(C2="РГАЗУ",F2,0)</f>
        <v>0</v>
      </c>
    </row>
    <row r="3" spans="1:20" x14ac:dyDescent="0.25">
      <c r="A3" s="3">
        <v>2</v>
      </c>
      <c r="B3" s="1" t="s">
        <v>5</v>
      </c>
      <c r="C3" s="3" t="s">
        <v>16</v>
      </c>
      <c r="D3" s="5" t="s">
        <v>17</v>
      </c>
      <c r="E3" s="3">
        <v>22</v>
      </c>
      <c r="F3" s="3">
        <v>2</v>
      </c>
      <c r="H3" s="3" t="s">
        <v>45</v>
      </c>
      <c r="I3" s="3">
        <f>AVERAGEIF(C2:C96, "МГСУ", F2:F96)</f>
        <v>5.0625</v>
      </c>
      <c r="J3" s="3">
        <f>MAX(O2:O96)</f>
        <v>14</v>
      </c>
      <c r="K3" s="3"/>
      <c r="N3" s="3">
        <f t="shared" ref="N3:N66" si="0">IF(C3="МПУ-к",F3,0)</f>
        <v>0</v>
      </c>
      <c r="O3" s="3">
        <f t="shared" ref="O3:O66" si="1">IF(C3="МГСУ",F3,0)</f>
        <v>0</v>
      </c>
      <c r="P3" s="3">
        <f t="shared" ref="P3:P66" si="2">IF(C3="ВШЭ",F3,0)</f>
        <v>0</v>
      </c>
      <c r="Q3" s="3">
        <f t="shared" ref="Q3:Q66" si="3">IF(C3="ВА РВСН",F3,0)</f>
        <v>0</v>
      </c>
      <c r="R3" s="3">
        <f t="shared" ref="R3:R66" si="4">IF(C3="ФВА РВСН",F3,0)</f>
        <v>0</v>
      </c>
      <c r="S3" s="3">
        <f t="shared" ref="S3:S66" si="5">IF(C3="ВА ВПВО",F3,0)</f>
        <v>0</v>
      </c>
      <c r="T3" s="3">
        <f t="shared" ref="T3:T66" si="6">IF(C3="РГАЗУ",F3,0)</f>
        <v>0</v>
      </c>
    </row>
    <row r="4" spans="1:20" x14ac:dyDescent="0.25">
      <c r="A4" s="3">
        <v>3</v>
      </c>
      <c r="B4" s="1" t="s">
        <v>6</v>
      </c>
      <c r="C4" s="3" t="s">
        <v>105</v>
      </c>
      <c r="D4" s="5" t="s">
        <v>17</v>
      </c>
      <c r="E4" s="3">
        <v>133</v>
      </c>
      <c r="F4" s="3">
        <v>1</v>
      </c>
      <c r="H4" s="3" t="s">
        <v>94</v>
      </c>
      <c r="I4" s="3">
        <f>AVERAGEIF(C2:C96, "ВШЭ", F2:F96)</f>
        <v>9.5</v>
      </c>
      <c r="J4" s="3">
        <f>MAX(P2:P96)</f>
        <v>18</v>
      </c>
      <c r="K4" s="3"/>
      <c r="N4" s="3">
        <f t="shared" si="0"/>
        <v>1</v>
      </c>
      <c r="O4" s="3">
        <f t="shared" si="1"/>
        <v>0</v>
      </c>
      <c r="P4" s="3">
        <f t="shared" si="2"/>
        <v>0</v>
      </c>
      <c r="Q4" s="3">
        <f t="shared" si="3"/>
        <v>0</v>
      </c>
      <c r="R4" s="3">
        <f t="shared" si="4"/>
        <v>0</v>
      </c>
      <c r="S4" s="3">
        <f t="shared" si="5"/>
        <v>0</v>
      </c>
      <c r="T4" s="3">
        <f t="shared" si="6"/>
        <v>0</v>
      </c>
    </row>
    <row r="5" spans="1:20" x14ac:dyDescent="0.25">
      <c r="A5" s="3">
        <v>4</v>
      </c>
      <c r="B5" s="1" t="s">
        <v>7</v>
      </c>
      <c r="C5" s="3" t="s">
        <v>105</v>
      </c>
      <c r="D5" s="5" t="s">
        <v>17</v>
      </c>
      <c r="E5" s="3">
        <v>6</v>
      </c>
      <c r="F5" s="3">
        <v>1</v>
      </c>
      <c r="H5" s="3" t="s">
        <v>62</v>
      </c>
      <c r="I5" s="3">
        <f>AVERAGEIF(C2:C96, "ВА РВСН", F2:F96)</f>
        <v>10.625</v>
      </c>
      <c r="J5" s="3">
        <f>MAX(Q2:Q96)</f>
        <v>15</v>
      </c>
      <c r="K5" s="3"/>
      <c r="N5" s="3">
        <f t="shared" si="0"/>
        <v>1</v>
      </c>
      <c r="O5" s="3">
        <f t="shared" si="1"/>
        <v>0</v>
      </c>
      <c r="P5" s="3">
        <f t="shared" si="2"/>
        <v>0</v>
      </c>
      <c r="Q5" s="3">
        <f t="shared" si="3"/>
        <v>0</v>
      </c>
      <c r="R5" s="3">
        <f t="shared" si="4"/>
        <v>0</v>
      </c>
      <c r="S5" s="3">
        <f t="shared" si="5"/>
        <v>0</v>
      </c>
      <c r="T5" s="3">
        <f t="shared" si="6"/>
        <v>0</v>
      </c>
    </row>
    <row r="6" spans="1:20" x14ac:dyDescent="0.25">
      <c r="A6" s="3">
        <v>5</v>
      </c>
      <c r="B6" s="1" t="s">
        <v>8</v>
      </c>
      <c r="C6" s="3" t="s">
        <v>16</v>
      </c>
      <c r="D6" s="5" t="s">
        <v>17</v>
      </c>
      <c r="E6" s="3">
        <v>16</v>
      </c>
      <c r="F6" s="3">
        <v>3</v>
      </c>
      <c r="H6" s="3" t="s">
        <v>82</v>
      </c>
      <c r="I6" s="3">
        <f>AVERAGEIF(C2:C96, "ФВА РВСН", F2:F96)</f>
        <v>9.0909090909090917</v>
      </c>
      <c r="J6" s="3">
        <f>MAX(R2:R96)</f>
        <v>16</v>
      </c>
      <c r="K6" s="3"/>
      <c r="N6" s="3">
        <f t="shared" si="0"/>
        <v>0</v>
      </c>
      <c r="O6" s="3">
        <f t="shared" si="1"/>
        <v>0</v>
      </c>
      <c r="P6" s="3">
        <f t="shared" si="2"/>
        <v>0</v>
      </c>
      <c r="Q6" s="3">
        <f t="shared" si="3"/>
        <v>0</v>
      </c>
      <c r="R6" s="3">
        <f t="shared" si="4"/>
        <v>0</v>
      </c>
      <c r="S6" s="3">
        <f t="shared" si="5"/>
        <v>0</v>
      </c>
      <c r="T6" s="3">
        <f t="shared" si="6"/>
        <v>0</v>
      </c>
    </row>
    <row r="7" spans="1:20" x14ac:dyDescent="0.25">
      <c r="A7" s="3">
        <v>6</v>
      </c>
      <c r="B7" s="1" t="s">
        <v>9</v>
      </c>
      <c r="C7" s="3" t="s">
        <v>16</v>
      </c>
      <c r="D7" s="5" t="s">
        <v>17</v>
      </c>
      <c r="E7" s="3">
        <v>117</v>
      </c>
      <c r="F7" s="3">
        <v>3</v>
      </c>
      <c r="H7" s="3" t="s">
        <v>107</v>
      </c>
      <c r="I7" s="3">
        <f>AVERAGEIF(C2:C96, "ВА ВПВО", F2:F96)</f>
        <v>5.9090909090909092</v>
      </c>
      <c r="J7" s="3">
        <f>MAX(S2:S96)</f>
        <v>11</v>
      </c>
      <c r="K7" s="3"/>
      <c r="N7" s="3">
        <f t="shared" si="0"/>
        <v>0</v>
      </c>
      <c r="O7" s="3">
        <f t="shared" si="1"/>
        <v>0</v>
      </c>
      <c r="P7" s="3">
        <f t="shared" si="2"/>
        <v>0</v>
      </c>
      <c r="Q7" s="3">
        <f t="shared" si="3"/>
        <v>0</v>
      </c>
      <c r="R7" s="3">
        <f t="shared" si="4"/>
        <v>0</v>
      </c>
      <c r="S7" s="3">
        <f t="shared" si="5"/>
        <v>0</v>
      </c>
      <c r="T7" s="3">
        <f t="shared" si="6"/>
        <v>0</v>
      </c>
    </row>
    <row r="8" spans="1:20" x14ac:dyDescent="0.25">
      <c r="A8" s="3">
        <v>7</v>
      </c>
      <c r="B8" s="1" t="s">
        <v>10</v>
      </c>
      <c r="C8" s="3" t="s">
        <v>16</v>
      </c>
      <c r="D8" s="5" t="s">
        <v>17</v>
      </c>
      <c r="E8" s="3">
        <v>49</v>
      </c>
      <c r="F8" s="3">
        <v>4</v>
      </c>
      <c r="H8" s="3" t="s">
        <v>99</v>
      </c>
      <c r="I8" s="3">
        <f>AVERAGEIF(C3:C97, "РГАЗУ", F3:F97)</f>
        <v>0.83333333333333337</v>
      </c>
      <c r="J8" s="3">
        <f>MAX(T2:T96)</f>
        <v>3</v>
      </c>
      <c r="K8" s="3"/>
      <c r="N8" s="3">
        <f t="shared" si="0"/>
        <v>0</v>
      </c>
      <c r="O8" s="3">
        <f t="shared" si="1"/>
        <v>0</v>
      </c>
      <c r="P8" s="3">
        <f t="shared" si="2"/>
        <v>0</v>
      </c>
      <c r="Q8" s="3">
        <f t="shared" si="3"/>
        <v>0</v>
      </c>
      <c r="R8" s="3">
        <f t="shared" si="4"/>
        <v>0</v>
      </c>
      <c r="S8" s="3">
        <f t="shared" si="5"/>
        <v>0</v>
      </c>
      <c r="T8" s="3">
        <f t="shared" si="6"/>
        <v>0</v>
      </c>
    </row>
    <row r="9" spans="1:20" x14ac:dyDescent="0.25">
      <c r="A9" s="3">
        <v>8</v>
      </c>
      <c r="B9" s="1" t="s">
        <v>11</v>
      </c>
      <c r="C9" s="3" t="s">
        <v>16</v>
      </c>
      <c r="D9" s="5" t="s">
        <v>17</v>
      </c>
      <c r="E9" s="3">
        <v>10</v>
      </c>
      <c r="F9" s="3">
        <v>3</v>
      </c>
      <c r="N9" s="3">
        <f t="shared" si="0"/>
        <v>0</v>
      </c>
      <c r="O9" s="3">
        <f t="shared" si="1"/>
        <v>0</v>
      </c>
      <c r="P9" s="3">
        <f t="shared" si="2"/>
        <v>0</v>
      </c>
      <c r="Q9" s="3">
        <f t="shared" si="3"/>
        <v>0</v>
      </c>
      <c r="R9" s="3">
        <f t="shared" si="4"/>
        <v>0</v>
      </c>
      <c r="S9" s="3">
        <f t="shared" si="5"/>
        <v>0</v>
      </c>
      <c r="T9" s="3">
        <f t="shared" si="6"/>
        <v>0</v>
      </c>
    </row>
    <row r="10" spans="1:20" x14ac:dyDescent="0.25">
      <c r="A10" s="3">
        <v>9</v>
      </c>
      <c r="B10" s="1" t="s">
        <v>12</v>
      </c>
      <c r="C10" s="3" t="s">
        <v>105</v>
      </c>
      <c r="D10" s="5" t="s">
        <v>17</v>
      </c>
      <c r="E10" s="3">
        <v>146</v>
      </c>
      <c r="F10" s="3">
        <v>0</v>
      </c>
      <c r="H10" s="11" t="s">
        <v>122</v>
      </c>
      <c r="J10" s="9"/>
      <c r="K10" s="9"/>
      <c r="L10" s="9"/>
      <c r="N10" s="3">
        <f t="shared" si="0"/>
        <v>0</v>
      </c>
      <c r="O10" s="3">
        <f t="shared" si="1"/>
        <v>0</v>
      </c>
      <c r="P10" s="3">
        <f t="shared" si="2"/>
        <v>0</v>
      </c>
      <c r="Q10" s="3">
        <f t="shared" si="3"/>
        <v>0</v>
      </c>
      <c r="R10" s="3">
        <f t="shared" si="4"/>
        <v>0</v>
      </c>
      <c r="S10" s="3">
        <f t="shared" si="5"/>
        <v>0</v>
      </c>
      <c r="T10" s="3">
        <f t="shared" si="6"/>
        <v>0</v>
      </c>
    </row>
    <row r="11" spans="1:20" x14ac:dyDescent="0.25">
      <c r="A11" s="3">
        <v>10</v>
      </c>
      <c r="B11" s="1" t="s">
        <v>13</v>
      </c>
      <c r="C11" s="3" t="s">
        <v>105</v>
      </c>
      <c r="D11" s="5" t="s">
        <v>17</v>
      </c>
      <c r="E11" s="3">
        <v>15</v>
      </c>
      <c r="F11" s="3">
        <v>7</v>
      </c>
      <c r="H11" s="7" t="s">
        <v>106</v>
      </c>
      <c r="I11" s="7" t="s">
        <v>108</v>
      </c>
      <c r="J11" s="10"/>
      <c r="K11" s="10"/>
      <c r="L11" s="9"/>
      <c r="N11" s="3">
        <f t="shared" si="0"/>
        <v>7</v>
      </c>
      <c r="O11" s="3">
        <f t="shared" si="1"/>
        <v>0</v>
      </c>
      <c r="P11" s="3">
        <f t="shared" si="2"/>
        <v>0</v>
      </c>
      <c r="Q11" s="3">
        <f t="shared" si="3"/>
        <v>0</v>
      </c>
      <c r="R11" s="3">
        <f t="shared" si="4"/>
        <v>0</v>
      </c>
      <c r="S11" s="3">
        <f t="shared" si="5"/>
        <v>0</v>
      </c>
      <c r="T11" s="3">
        <f t="shared" si="6"/>
        <v>0</v>
      </c>
    </row>
    <row r="12" spans="1:20" x14ac:dyDescent="0.25">
      <c r="A12" s="3">
        <v>11</v>
      </c>
      <c r="B12" s="1" t="s">
        <v>14</v>
      </c>
      <c r="C12" s="3" t="s">
        <v>16</v>
      </c>
      <c r="D12" s="5" t="s">
        <v>17</v>
      </c>
      <c r="E12" s="3">
        <v>21</v>
      </c>
      <c r="F12" s="3">
        <v>1</v>
      </c>
      <c r="H12" s="3" t="s">
        <v>105</v>
      </c>
      <c r="I12" s="3">
        <f>AVERAGEIFS($F$2:$F$96,$C$2:$C$96,"МПУ-к",$D$2:$D$96,"первый")</f>
        <v>7.166666666666667</v>
      </c>
      <c r="J12" s="9"/>
      <c r="K12" s="9"/>
      <c r="L12" s="9"/>
      <c r="N12" s="3">
        <f t="shared" si="0"/>
        <v>0</v>
      </c>
      <c r="O12" s="3">
        <f t="shared" si="1"/>
        <v>0</v>
      </c>
      <c r="P12" s="3">
        <f t="shared" si="2"/>
        <v>0</v>
      </c>
      <c r="Q12" s="3">
        <f t="shared" si="3"/>
        <v>0</v>
      </c>
      <c r="R12" s="3">
        <f t="shared" si="4"/>
        <v>0</v>
      </c>
      <c r="S12" s="3">
        <f t="shared" si="5"/>
        <v>0</v>
      </c>
      <c r="T12" s="3">
        <f t="shared" si="6"/>
        <v>0</v>
      </c>
    </row>
    <row r="13" spans="1:20" x14ac:dyDescent="0.25">
      <c r="A13" s="3">
        <v>12</v>
      </c>
      <c r="B13" s="1" t="s">
        <v>15</v>
      </c>
      <c r="C13" s="3" t="s">
        <v>105</v>
      </c>
      <c r="D13" s="5" t="s">
        <v>17</v>
      </c>
      <c r="E13" s="3">
        <v>79</v>
      </c>
      <c r="F13" s="3">
        <v>24</v>
      </c>
      <c r="H13" s="3" t="s">
        <v>45</v>
      </c>
      <c r="I13" s="3">
        <f>AVERAGEIFS($F$2:$F$96,$C$2:$C$96,"МГСУ",$D$2:$D$96,"первый")</f>
        <v>4.25</v>
      </c>
      <c r="J13" s="9"/>
      <c r="K13" s="9"/>
      <c r="L13" s="9"/>
      <c r="N13" s="3">
        <f t="shared" si="0"/>
        <v>24</v>
      </c>
      <c r="O13" s="3">
        <f t="shared" si="1"/>
        <v>0</v>
      </c>
      <c r="P13" s="3">
        <f t="shared" si="2"/>
        <v>0</v>
      </c>
      <c r="Q13" s="3">
        <f t="shared" si="3"/>
        <v>0</v>
      </c>
      <c r="R13" s="3">
        <f t="shared" si="4"/>
        <v>0</v>
      </c>
      <c r="S13" s="3">
        <f t="shared" si="5"/>
        <v>0</v>
      </c>
      <c r="T13" s="3">
        <f t="shared" si="6"/>
        <v>0</v>
      </c>
    </row>
    <row r="14" spans="1:20" x14ac:dyDescent="0.25">
      <c r="A14" s="3">
        <v>13</v>
      </c>
      <c r="B14" s="1" t="s">
        <v>18</v>
      </c>
      <c r="C14" s="3" t="s">
        <v>16</v>
      </c>
      <c r="D14" s="5" t="s">
        <v>34</v>
      </c>
      <c r="E14" s="3">
        <v>96</v>
      </c>
      <c r="F14" s="3">
        <v>1</v>
      </c>
      <c r="H14" s="3" t="s">
        <v>94</v>
      </c>
      <c r="I14" s="3" t="e">
        <f>AVERAGEIFS($F$2:$F$96,$C$2:$C$96,"ВШЭ",$D$2:$D$96,"первый")</f>
        <v>#DIV/0!</v>
      </c>
      <c r="J14" s="9"/>
      <c r="K14" s="9"/>
      <c r="L14" s="9"/>
      <c r="N14" s="3">
        <f t="shared" si="0"/>
        <v>0</v>
      </c>
      <c r="O14" s="3">
        <f t="shared" si="1"/>
        <v>0</v>
      </c>
      <c r="P14" s="3">
        <f t="shared" si="2"/>
        <v>0</v>
      </c>
      <c r="Q14" s="3">
        <f t="shared" si="3"/>
        <v>0</v>
      </c>
      <c r="R14" s="3">
        <f t="shared" si="4"/>
        <v>0</v>
      </c>
      <c r="S14" s="3">
        <f t="shared" si="5"/>
        <v>0</v>
      </c>
      <c r="T14" s="3">
        <f t="shared" si="6"/>
        <v>0</v>
      </c>
    </row>
    <row r="15" spans="1:20" x14ac:dyDescent="0.25">
      <c r="A15" s="3">
        <v>14</v>
      </c>
      <c r="B15" s="1" t="s">
        <v>19</v>
      </c>
      <c r="C15" s="3" t="s">
        <v>16</v>
      </c>
      <c r="D15" s="5" t="s">
        <v>34</v>
      </c>
      <c r="E15" s="3">
        <v>127</v>
      </c>
      <c r="F15" s="3">
        <v>7</v>
      </c>
      <c r="H15" s="3" t="s">
        <v>62</v>
      </c>
      <c r="I15" s="3">
        <f>AVERAGEIFS($F$2:$F$96,$C$2:$C$96,"ВА РВСН",$D$2:$D$96,"первый")</f>
        <v>11</v>
      </c>
      <c r="J15" s="9"/>
      <c r="K15" s="9"/>
      <c r="L15" s="9"/>
      <c r="N15" s="3">
        <f t="shared" si="0"/>
        <v>0</v>
      </c>
      <c r="O15" s="3">
        <f t="shared" si="1"/>
        <v>0</v>
      </c>
      <c r="P15" s="3">
        <f t="shared" si="2"/>
        <v>0</v>
      </c>
      <c r="Q15" s="3">
        <f t="shared" si="3"/>
        <v>0</v>
      </c>
      <c r="R15" s="3">
        <f t="shared" si="4"/>
        <v>0</v>
      </c>
      <c r="S15" s="3">
        <f t="shared" si="5"/>
        <v>0</v>
      </c>
      <c r="T15" s="3">
        <f t="shared" si="6"/>
        <v>0</v>
      </c>
    </row>
    <row r="16" spans="1:20" x14ac:dyDescent="0.25">
      <c r="A16" s="3">
        <v>15</v>
      </c>
      <c r="B16" s="1" t="s">
        <v>20</v>
      </c>
      <c r="C16" s="3" t="s">
        <v>105</v>
      </c>
      <c r="D16" s="5" t="s">
        <v>34</v>
      </c>
      <c r="E16" s="3">
        <v>124</v>
      </c>
      <c r="F16" s="3">
        <v>10</v>
      </c>
      <c r="H16" s="3" t="s">
        <v>82</v>
      </c>
      <c r="I16" s="3">
        <f>AVERAGEIFS($F$2:$F$96,$C$2:$C$96,"ФВА РВСН",$D$2:$D$96,"первый")</f>
        <v>10</v>
      </c>
      <c r="J16" s="9"/>
      <c r="K16" s="9"/>
      <c r="L16" s="9"/>
      <c r="N16" s="3">
        <f t="shared" si="0"/>
        <v>10</v>
      </c>
      <c r="O16" s="3">
        <f t="shared" si="1"/>
        <v>0</v>
      </c>
      <c r="P16" s="3">
        <f t="shared" si="2"/>
        <v>0</v>
      </c>
      <c r="Q16" s="3">
        <f t="shared" si="3"/>
        <v>0</v>
      </c>
      <c r="R16" s="3">
        <f t="shared" si="4"/>
        <v>0</v>
      </c>
      <c r="S16" s="3">
        <f t="shared" si="5"/>
        <v>0</v>
      </c>
      <c r="T16" s="3">
        <f t="shared" si="6"/>
        <v>0</v>
      </c>
    </row>
    <row r="17" spans="1:20" x14ac:dyDescent="0.25">
      <c r="A17" s="3">
        <v>16</v>
      </c>
      <c r="B17" s="1" t="s">
        <v>21</v>
      </c>
      <c r="C17" s="3" t="s">
        <v>105</v>
      </c>
      <c r="D17" s="5" t="s">
        <v>34</v>
      </c>
      <c r="E17" s="3">
        <v>53</v>
      </c>
      <c r="F17" s="3">
        <v>3</v>
      </c>
      <c r="H17" s="3" t="s">
        <v>107</v>
      </c>
      <c r="I17" s="3">
        <f>AVERAGEIFS($F$2:$F$96,$C$2:$C$96,"ВА ВПВО",$D$2:$D$96,"первый")</f>
        <v>5.1428571428571432</v>
      </c>
      <c r="J17" s="9"/>
      <c r="K17" s="9"/>
      <c r="L17" s="9"/>
      <c r="N17" s="3">
        <f t="shared" si="0"/>
        <v>3</v>
      </c>
      <c r="O17" s="3">
        <f t="shared" si="1"/>
        <v>0</v>
      </c>
      <c r="P17" s="3">
        <f t="shared" si="2"/>
        <v>0</v>
      </c>
      <c r="Q17" s="3">
        <f t="shared" si="3"/>
        <v>0</v>
      </c>
      <c r="R17" s="3">
        <f t="shared" si="4"/>
        <v>0</v>
      </c>
      <c r="S17" s="3">
        <f t="shared" si="5"/>
        <v>0</v>
      </c>
      <c r="T17" s="3">
        <f t="shared" si="6"/>
        <v>0</v>
      </c>
    </row>
    <row r="18" spans="1:20" x14ac:dyDescent="0.25">
      <c r="A18" s="3">
        <v>17</v>
      </c>
      <c r="B18" s="1" t="s">
        <v>22</v>
      </c>
      <c r="C18" s="3" t="s">
        <v>105</v>
      </c>
      <c r="D18" s="5" t="s">
        <v>34</v>
      </c>
      <c r="E18" s="3">
        <v>8</v>
      </c>
      <c r="F18" s="3">
        <v>13</v>
      </c>
      <c r="H18" s="3" t="s">
        <v>99</v>
      </c>
      <c r="I18" s="3">
        <f>AVERAGEIFS($F$2:$F$96,$C$2:$C$96,"РГАЗУ",$D$2:$D$96,"первый")</f>
        <v>0.83333333333333337</v>
      </c>
      <c r="J18" s="9"/>
      <c r="K18" s="9"/>
      <c r="L18" s="9"/>
      <c r="N18" s="3">
        <f t="shared" si="0"/>
        <v>13</v>
      </c>
      <c r="O18" s="3">
        <f t="shared" si="1"/>
        <v>0</v>
      </c>
      <c r="P18" s="3">
        <f t="shared" si="2"/>
        <v>0</v>
      </c>
      <c r="Q18" s="3">
        <f t="shared" si="3"/>
        <v>0</v>
      </c>
      <c r="R18" s="3">
        <f t="shared" si="4"/>
        <v>0</v>
      </c>
      <c r="S18" s="3">
        <f t="shared" si="5"/>
        <v>0</v>
      </c>
      <c r="T18" s="3">
        <f t="shared" si="6"/>
        <v>0</v>
      </c>
    </row>
    <row r="19" spans="1:20" x14ac:dyDescent="0.25">
      <c r="A19" s="3">
        <v>18</v>
      </c>
      <c r="B19" s="1" t="s">
        <v>23</v>
      </c>
      <c r="C19" s="3" t="s">
        <v>16</v>
      </c>
      <c r="D19" s="5" t="s">
        <v>34</v>
      </c>
      <c r="E19" s="3">
        <v>98</v>
      </c>
      <c r="F19" s="3">
        <v>0</v>
      </c>
      <c r="J19" s="9"/>
      <c r="K19" s="9"/>
      <c r="L19" s="9"/>
      <c r="N19" s="3">
        <f t="shared" si="0"/>
        <v>0</v>
      </c>
      <c r="O19" s="3">
        <f t="shared" si="1"/>
        <v>0</v>
      </c>
      <c r="P19" s="3">
        <f t="shared" si="2"/>
        <v>0</v>
      </c>
      <c r="Q19" s="3">
        <f t="shared" si="3"/>
        <v>0</v>
      </c>
      <c r="R19" s="3">
        <f t="shared" si="4"/>
        <v>0</v>
      </c>
      <c r="S19" s="3">
        <f t="shared" si="5"/>
        <v>0</v>
      </c>
      <c r="T19" s="3">
        <f t="shared" si="6"/>
        <v>0</v>
      </c>
    </row>
    <row r="20" spans="1:20" x14ac:dyDescent="0.25">
      <c r="A20" s="3">
        <v>19</v>
      </c>
      <c r="B20" s="1" t="s">
        <v>24</v>
      </c>
      <c r="C20" s="3" t="s">
        <v>16</v>
      </c>
      <c r="D20" s="5" t="s">
        <v>34</v>
      </c>
      <c r="E20" s="3">
        <v>149</v>
      </c>
      <c r="F20" s="3">
        <v>3</v>
      </c>
      <c r="H20" s="11" t="s">
        <v>123</v>
      </c>
      <c r="J20" s="9"/>
      <c r="K20" s="9"/>
      <c r="L20" s="9"/>
      <c r="N20" s="3">
        <f t="shared" si="0"/>
        <v>0</v>
      </c>
      <c r="O20" s="3">
        <f t="shared" si="1"/>
        <v>0</v>
      </c>
      <c r="P20" s="3">
        <f t="shared" si="2"/>
        <v>0</v>
      </c>
      <c r="Q20" s="3">
        <f t="shared" si="3"/>
        <v>0</v>
      </c>
      <c r="R20" s="3">
        <f t="shared" si="4"/>
        <v>0</v>
      </c>
      <c r="S20" s="3">
        <f t="shared" si="5"/>
        <v>0</v>
      </c>
      <c r="T20" s="3">
        <f t="shared" si="6"/>
        <v>0</v>
      </c>
    </row>
    <row r="21" spans="1:20" x14ac:dyDescent="0.25">
      <c r="A21" s="3">
        <v>20</v>
      </c>
      <c r="B21" s="1" t="s">
        <v>25</v>
      </c>
      <c r="C21" s="3" t="s">
        <v>16</v>
      </c>
      <c r="D21" s="5" t="s">
        <v>34</v>
      </c>
      <c r="E21" s="3">
        <v>102</v>
      </c>
      <c r="F21" s="3">
        <v>9</v>
      </c>
      <c r="H21" s="7" t="s">
        <v>106</v>
      </c>
      <c r="I21" s="7" t="s">
        <v>108</v>
      </c>
      <c r="J21" s="10"/>
      <c r="K21" s="10"/>
      <c r="L21" s="9"/>
      <c r="N21" s="3">
        <f t="shared" si="0"/>
        <v>0</v>
      </c>
      <c r="O21" s="3">
        <f t="shared" si="1"/>
        <v>0</v>
      </c>
      <c r="P21" s="3">
        <f t="shared" si="2"/>
        <v>0</v>
      </c>
      <c r="Q21" s="3">
        <f t="shared" si="3"/>
        <v>0</v>
      </c>
      <c r="R21" s="3">
        <f t="shared" si="4"/>
        <v>0</v>
      </c>
      <c r="S21" s="3">
        <f t="shared" si="5"/>
        <v>0</v>
      </c>
      <c r="T21" s="3">
        <f t="shared" si="6"/>
        <v>0</v>
      </c>
    </row>
    <row r="22" spans="1:20" x14ac:dyDescent="0.25">
      <c r="A22" s="3">
        <v>21</v>
      </c>
      <c r="B22" s="1" t="s">
        <v>26</v>
      </c>
      <c r="C22" s="3" t="s">
        <v>16</v>
      </c>
      <c r="D22" s="5" t="s">
        <v>34</v>
      </c>
      <c r="E22" s="3">
        <v>1</v>
      </c>
      <c r="F22" s="3">
        <v>3</v>
      </c>
      <c r="H22" s="3" t="s">
        <v>105</v>
      </c>
      <c r="I22" s="3">
        <f>AVERAGEIFS($F$2:$F$96,$C$2:$C$96,"МПУ-к",$D$2:$D$96,"старшие")</f>
        <v>9</v>
      </c>
      <c r="J22" s="9"/>
      <c r="K22" s="9"/>
      <c r="L22" s="9"/>
      <c r="N22" s="3">
        <f t="shared" si="0"/>
        <v>0</v>
      </c>
      <c r="O22" s="3">
        <f t="shared" si="1"/>
        <v>0</v>
      </c>
      <c r="P22" s="3">
        <f t="shared" si="2"/>
        <v>0</v>
      </c>
      <c r="Q22" s="3">
        <f t="shared" si="3"/>
        <v>0</v>
      </c>
      <c r="R22" s="3">
        <f t="shared" si="4"/>
        <v>0</v>
      </c>
      <c r="S22" s="3">
        <f t="shared" si="5"/>
        <v>0</v>
      </c>
      <c r="T22" s="3">
        <f t="shared" si="6"/>
        <v>0</v>
      </c>
    </row>
    <row r="23" spans="1:20" x14ac:dyDescent="0.25">
      <c r="A23" s="3">
        <v>22</v>
      </c>
      <c r="B23" s="1" t="s">
        <v>27</v>
      </c>
      <c r="C23" s="3" t="s">
        <v>105</v>
      </c>
      <c r="D23" s="5" t="s">
        <v>34</v>
      </c>
      <c r="E23" s="3">
        <v>118</v>
      </c>
      <c r="F23" s="3">
        <v>0</v>
      </c>
      <c r="H23" s="3" t="s">
        <v>45</v>
      </c>
      <c r="I23" s="3">
        <f>AVERAGEIFS($F$2:$F$96,$C$2:$C$96,"МГСУ",$D$2:$D$96,"старшие")</f>
        <v>5.875</v>
      </c>
      <c r="J23" s="9"/>
      <c r="K23" s="9"/>
      <c r="L23" s="9"/>
      <c r="N23" s="3">
        <f t="shared" si="0"/>
        <v>0</v>
      </c>
      <c r="O23" s="3">
        <f t="shared" si="1"/>
        <v>0</v>
      </c>
      <c r="P23" s="3">
        <f t="shared" si="2"/>
        <v>0</v>
      </c>
      <c r="Q23" s="3">
        <f t="shared" si="3"/>
        <v>0</v>
      </c>
      <c r="R23" s="3">
        <f t="shared" si="4"/>
        <v>0</v>
      </c>
      <c r="S23" s="3">
        <f t="shared" si="5"/>
        <v>0</v>
      </c>
      <c r="T23" s="3">
        <f t="shared" si="6"/>
        <v>0</v>
      </c>
    </row>
    <row r="24" spans="1:20" x14ac:dyDescent="0.25">
      <c r="A24" s="3">
        <v>23</v>
      </c>
      <c r="B24" s="1" t="s">
        <v>28</v>
      </c>
      <c r="C24" s="3" t="s">
        <v>16</v>
      </c>
      <c r="D24" s="5" t="s">
        <v>34</v>
      </c>
      <c r="E24" s="3">
        <v>126</v>
      </c>
      <c r="F24" s="3">
        <v>5</v>
      </c>
      <c r="H24" s="3" t="s">
        <v>94</v>
      </c>
      <c r="I24" s="3">
        <f>AVERAGEIFS($F$2:$F$96,$C$2:$C$96,"ВШЭ",$D$2:$D$96,"старшие")</f>
        <v>9.5</v>
      </c>
      <c r="J24" s="9"/>
      <c r="K24" s="9"/>
      <c r="L24" s="9"/>
      <c r="N24" s="3">
        <f t="shared" si="0"/>
        <v>0</v>
      </c>
      <c r="O24" s="3">
        <f t="shared" si="1"/>
        <v>0</v>
      </c>
      <c r="P24" s="3">
        <f t="shared" si="2"/>
        <v>0</v>
      </c>
      <c r="Q24" s="3">
        <f t="shared" si="3"/>
        <v>0</v>
      </c>
      <c r="R24" s="3">
        <f t="shared" si="4"/>
        <v>0</v>
      </c>
      <c r="S24" s="3">
        <f t="shared" si="5"/>
        <v>0</v>
      </c>
      <c r="T24" s="3">
        <f t="shared" si="6"/>
        <v>0</v>
      </c>
    </row>
    <row r="25" spans="1:20" x14ac:dyDescent="0.25">
      <c r="A25" s="3">
        <v>24</v>
      </c>
      <c r="B25" s="1" t="s">
        <v>29</v>
      </c>
      <c r="C25" s="3" t="s">
        <v>16</v>
      </c>
      <c r="D25" s="5" t="s">
        <v>34</v>
      </c>
      <c r="E25" s="3">
        <v>109</v>
      </c>
      <c r="F25" s="3">
        <v>8</v>
      </c>
      <c r="H25" s="3" t="s">
        <v>62</v>
      </c>
      <c r="I25" s="3">
        <f>AVERAGEIFS($F$2:$F$96,$C$2:$C$96,"ВА РВСН",$D$2:$D$96,"старшие")</f>
        <v>10.5</v>
      </c>
      <c r="J25" s="9"/>
      <c r="K25" s="9"/>
      <c r="L25" s="9"/>
      <c r="N25" s="3">
        <f t="shared" si="0"/>
        <v>0</v>
      </c>
      <c r="O25" s="3">
        <f t="shared" si="1"/>
        <v>0</v>
      </c>
      <c r="P25" s="3">
        <f t="shared" si="2"/>
        <v>0</v>
      </c>
      <c r="Q25" s="3">
        <f t="shared" si="3"/>
        <v>0</v>
      </c>
      <c r="R25" s="3">
        <f t="shared" si="4"/>
        <v>0</v>
      </c>
      <c r="S25" s="3">
        <f t="shared" si="5"/>
        <v>0</v>
      </c>
      <c r="T25" s="3">
        <f t="shared" si="6"/>
        <v>0</v>
      </c>
    </row>
    <row r="26" spans="1:20" x14ac:dyDescent="0.25">
      <c r="A26" s="3">
        <v>25</v>
      </c>
      <c r="B26" s="1" t="s">
        <v>30</v>
      </c>
      <c r="C26" s="3" t="s">
        <v>16</v>
      </c>
      <c r="D26" s="5" t="s">
        <v>34</v>
      </c>
      <c r="E26" s="3">
        <v>134</v>
      </c>
      <c r="F26" s="3">
        <v>2</v>
      </c>
      <c r="H26" s="3" t="s">
        <v>82</v>
      </c>
      <c r="I26" s="3">
        <f>AVERAGEIFS($F$2:$F$96,$C$2:$C$96,"ФВА РВСН",$D$2:$D$96,"старшие")</f>
        <v>8.75</v>
      </c>
      <c r="J26" s="9"/>
      <c r="K26" s="9"/>
      <c r="L26" s="9"/>
      <c r="N26" s="3">
        <f t="shared" si="0"/>
        <v>0</v>
      </c>
      <c r="O26" s="3">
        <f t="shared" si="1"/>
        <v>0</v>
      </c>
      <c r="P26" s="3">
        <f t="shared" si="2"/>
        <v>0</v>
      </c>
      <c r="Q26" s="3">
        <f t="shared" si="3"/>
        <v>0</v>
      </c>
      <c r="R26" s="3">
        <f t="shared" si="4"/>
        <v>0</v>
      </c>
      <c r="S26" s="3">
        <f t="shared" si="5"/>
        <v>0</v>
      </c>
      <c r="T26" s="3">
        <f t="shared" si="6"/>
        <v>0</v>
      </c>
    </row>
    <row r="27" spans="1:20" x14ac:dyDescent="0.25">
      <c r="A27" s="3">
        <v>26</v>
      </c>
      <c r="B27" s="1" t="s">
        <v>31</v>
      </c>
      <c r="C27" s="3" t="s">
        <v>105</v>
      </c>
      <c r="D27" s="5" t="s">
        <v>34</v>
      </c>
      <c r="E27" s="3">
        <v>88</v>
      </c>
      <c r="F27" s="3">
        <v>13</v>
      </c>
      <c r="H27" s="3" t="s">
        <v>107</v>
      </c>
      <c r="I27" s="3">
        <f>AVERAGEIFS($F$2:$F$96,$C$2:$C$96,"ВА ВПВО",$D$2:$D$96,"старшие")</f>
        <v>7.25</v>
      </c>
      <c r="J27" s="9"/>
      <c r="K27" s="9"/>
      <c r="L27" s="9"/>
      <c r="N27" s="3">
        <f t="shared" si="0"/>
        <v>13</v>
      </c>
      <c r="O27" s="3">
        <f t="shared" si="1"/>
        <v>0</v>
      </c>
      <c r="P27" s="3">
        <f t="shared" si="2"/>
        <v>0</v>
      </c>
      <c r="Q27" s="3">
        <f t="shared" si="3"/>
        <v>0</v>
      </c>
      <c r="R27" s="3">
        <f t="shared" si="4"/>
        <v>0</v>
      </c>
      <c r="S27" s="3">
        <f t="shared" si="5"/>
        <v>0</v>
      </c>
      <c r="T27" s="3">
        <f t="shared" si="6"/>
        <v>0</v>
      </c>
    </row>
    <row r="28" spans="1:20" x14ac:dyDescent="0.25">
      <c r="A28" s="3">
        <v>27</v>
      </c>
      <c r="B28" s="1" t="s">
        <v>32</v>
      </c>
      <c r="C28" s="3" t="s">
        <v>16</v>
      </c>
      <c r="D28" s="5" t="s">
        <v>34</v>
      </c>
      <c r="E28" s="3">
        <v>113</v>
      </c>
      <c r="F28" s="3">
        <v>9</v>
      </c>
      <c r="H28" s="3" t="s">
        <v>99</v>
      </c>
      <c r="I28" s="3" t="e">
        <f>AVERAGEIFS($F$2:$F$96,$C$2:$C$96,"РГАЗУ",$D$2:$D$96,"старшие")</f>
        <v>#DIV/0!</v>
      </c>
      <c r="J28" s="9"/>
      <c r="K28" s="9"/>
      <c r="L28" s="9"/>
      <c r="N28" s="3">
        <f t="shared" si="0"/>
        <v>0</v>
      </c>
      <c r="O28" s="3">
        <f t="shared" si="1"/>
        <v>0</v>
      </c>
      <c r="P28" s="3">
        <f t="shared" si="2"/>
        <v>0</v>
      </c>
      <c r="Q28" s="3">
        <f t="shared" si="3"/>
        <v>0</v>
      </c>
      <c r="R28" s="3">
        <f t="shared" si="4"/>
        <v>0</v>
      </c>
      <c r="S28" s="3">
        <f t="shared" si="5"/>
        <v>0</v>
      </c>
      <c r="T28" s="3">
        <f t="shared" si="6"/>
        <v>0</v>
      </c>
    </row>
    <row r="29" spans="1:20" x14ac:dyDescent="0.25">
      <c r="A29" s="3">
        <v>28</v>
      </c>
      <c r="B29" s="1" t="s">
        <v>33</v>
      </c>
      <c r="C29" s="3" t="s">
        <v>105</v>
      </c>
      <c r="D29" s="5" t="s">
        <v>34</v>
      </c>
      <c r="E29" s="3">
        <v>66</v>
      </c>
      <c r="F29" s="3">
        <v>4</v>
      </c>
      <c r="J29" s="9"/>
      <c r="K29" s="9"/>
      <c r="L29" s="9"/>
      <c r="N29" s="3">
        <f t="shared" si="0"/>
        <v>4</v>
      </c>
      <c r="O29" s="3">
        <f t="shared" si="1"/>
        <v>0</v>
      </c>
      <c r="P29" s="3">
        <f t="shared" si="2"/>
        <v>0</v>
      </c>
      <c r="Q29" s="3">
        <f t="shared" si="3"/>
        <v>0</v>
      </c>
      <c r="R29" s="3">
        <f t="shared" si="4"/>
        <v>0</v>
      </c>
      <c r="S29" s="3">
        <f t="shared" si="5"/>
        <v>0</v>
      </c>
      <c r="T29" s="3">
        <f t="shared" si="6"/>
        <v>0</v>
      </c>
    </row>
    <row r="30" spans="1:20" x14ac:dyDescent="0.25">
      <c r="A30" s="3">
        <v>29</v>
      </c>
      <c r="B30" s="3" t="s">
        <v>35</v>
      </c>
      <c r="C30" s="3" t="s">
        <v>45</v>
      </c>
      <c r="D30" s="5" t="s">
        <v>17</v>
      </c>
      <c r="E30" s="3">
        <v>71</v>
      </c>
      <c r="F30" s="3">
        <v>14</v>
      </c>
      <c r="N30" s="3">
        <f t="shared" si="0"/>
        <v>0</v>
      </c>
      <c r="O30" s="3">
        <f t="shared" si="1"/>
        <v>14</v>
      </c>
      <c r="P30" s="3">
        <f t="shared" si="2"/>
        <v>0</v>
      </c>
      <c r="Q30" s="3">
        <f t="shared" si="3"/>
        <v>0</v>
      </c>
      <c r="R30" s="3">
        <f t="shared" si="4"/>
        <v>0</v>
      </c>
      <c r="S30" s="3">
        <f t="shared" si="5"/>
        <v>0</v>
      </c>
      <c r="T30" s="3">
        <f t="shared" si="6"/>
        <v>0</v>
      </c>
    </row>
    <row r="31" spans="1:20" x14ac:dyDescent="0.25">
      <c r="A31" s="3">
        <v>30</v>
      </c>
      <c r="B31" s="3" t="s">
        <v>37</v>
      </c>
      <c r="C31" s="3" t="s">
        <v>45</v>
      </c>
      <c r="D31" s="5" t="s">
        <v>17</v>
      </c>
      <c r="E31" s="3">
        <v>90</v>
      </c>
      <c r="F31" s="3">
        <v>3</v>
      </c>
      <c r="H31" s="9"/>
      <c r="I31" s="9"/>
      <c r="N31" s="3">
        <f t="shared" si="0"/>
        <v>0</v>
      </c>
      <c r="O31" s="3">
        <f t="shared" si="1"/>
        <v>3</v>
      </c>
      <c r="P31" s="3">
        <f t="shared" si="2"/>
        <v>0</v>
      </c>
      <c r="Q31" s="3">
        <f t="shared" si="3"/>
        <v>0</v>
      </c>
      <c r="R31" s="3">
        <f t="shared" si="4"/>
        <v>0</v>
      </c>
      <c r="S31" s="3">
        <f t="shared" si="5"/>
        <v>0</v>
      </c>
      <c r="T31" s="3">
        <f t="shared" si="6"/>
        <v>0</v>
      </c>
    </row>
    <row r="32" spans="1:20" x14ac:dyDescent="0.25">
      <c r="A32" s="3">
        <v>31</v>
      </c>
      <c r="B32" s="3" t="s">
        <v>44</v>
      </c>
      <c r="C32" s="3" t="s">
        <v>125</v>
      </c>
      <c r="D32" s="5" t="s">
        <v>17</v>
      </c>
      <c r="E32" s="3">
        <v>40</v>
      </c>
      <c r="F32" s="3">
        <v>3</v>
      </c>
      <c r="H32" s="9"/>
      <c r="I32" s="9"/>
      <c r="N32" s="3">
        <f t="shared" si="0"/>
        <v>0</v>
      </c>
      <c r="O32" s="3">
        <f t="shared" si="1"/>
        <v>0</v>
      </c>
      <c r="P32" s="3">
        <f t="shared" si="2"/>
        <v>0</v>
      </c>
      <c r="Q32" s="3">
        <f t="shared" si="3"/>
        <v>0</v>
      </c>
      <c r="R32" s="3">
        <f t="shared" si="4"/>
        <v>0</v>
      </c>
      <c r="S32" s="3">
        <f t="shared" si="5"/>
        <v>0</v>
      </c>
      <c r="T32" s="3">
        <f t="shared" si="6"/>
        <v>0</v>
      </c>
    </row>
    <row r="33" spans="1:20" x14ac:dyDescent="0.25">
      <c r="A33" s="3">
        <v>32</v>
      </c>
      <c r="B33" s="3" t="s">
        <v>40</v>
      </c>
      <c r="C33" s="3" t="s">
        <v>45</v>
      </c>
      <c r="D33" s="5" t="s">
        <v>17</v>
      </c>
      <c r="E33" s="3">
        <v>89</v>
      </c>
      <c r="F33" s="3">
        <v>8</v>
      </c>
      <c r="H33" s="9"/>
      <c r="I33" s="9"/>
      <c r="N33" s="3">
        <f t="shared" si="0"/>
        <v>0</v>
      </c>
      <c r="O33" s="3">
        <f t="shared" si="1"/>
        <v>8</v>
      </c>
      <c r="P33" s="3">
        <f t="shared" si="2"/>
        <v>0</v>
      </c>
      <c r="Q33" s="3">
        <f t="shared" si="3"/>
        <v>0</v>
      </c>
      <c r="R33" s="3">
        <f t="shared" si="4"/>
        <v>0</v>
      </c>
      <c r="S33" s="3">
        <f t="shared" si="5"/>
        <v>0</v>
      </c>
      <c r="T33" s="3">
        <f t="shared" si="6"/>
        <v>0</v>
      </c>
    </row>
    <row r="34" spans="1:20" x14ac:dyDescent="0.25">
      <c r="A34" s="3">
        <v>33</v>
      </c>
      <c r="B34" s="3" t="s">
        <v>36</v>
      </c>
      <c r="C34" s="3" t="s">
        <v>45</v>
      </c>
      <c r="D34" s="5" t="s">
        <v>17</v>
      </c>
      <c r="E34" s="3">
        <v>31</v>
      </c>
      <c r="F34" s="3">
        <v>9</v>
      </c>
      <c r="H34" s="9"/>
      <c r="I34" s="9"/>
      <c r="N34" s="3">
        <f t="shared" si="0"/>
        <v>0</v>
      </c>
      <c r="O34" s="3">
        <f t="shared" si="1"/>
        <v>9</v>
      </c>
      <c r="P34" s="3">
        <f t="shared" si="2"/>
        <v>0</v>
      </c>
      <c r="Q34" s="3">
        <f t="shared" si="3"/>
        <v>0</v>
      </c>
      <c r="R34" s="3">
        <f t="shared" si="4"/>
        <v>0</v>
      </c>
      <c r="S34" s="3">
        <f t="shared" si="5"/>
        <v>0</v>
      </c>
      <c r="T34" s="3">
        <f t="shared" si="6"/>
        <v>0</v>
      </c>
    </row>
    <row r="35" spans="1:20" x14ac:dyDescent="0.25">
      <c r="A35" s="3">
        <v>34</v>
      </c>
      <c r="B35" s="3" t="s">
        <v>41</v>
      </c>
      <c r="C35" s="3" t="s">
        <v>125</v>
      </c>
      <c r="D35" s="5" t="s">
        <v>17</v>
      </c>
      <c r="E35" s="3">
        <v>122</v>
      </c>
      <c r="F35" s="3">
        <v>4</v>
      </c>
      <c r="N35" s="3">
        <f t="shared" si="0"/>
        <v>0</v>
      </c>
      <c r="O35" s="3">
        <f t="shared" si="1"/>
        <v>0</v>
      </c>
      <c r="P35" s="3">
        <f t="shared" si="2"/>
        <v>0</v>
      </c>
      <c r="Q35" s="3">
        <f t="shared" si="3"/>
        <v>0</v>
      </c>
      <c r="R35" s="3">
        <f t="shared" si="4"/>
        <v>0</v>
      </c>
      <c r="S35" s="3">
        <f t="shared" si="5"/>
        <v>0</v>
      </c>
      <c r="T35" s="3">
        <f t="shared" si="6"/>
        <v>0</v>
      </c>
    </row>
    <row r="36" spans="1:20" x14ac:dyDescent="0.25">
      <c r="A36" s="3">
        <v>35</v>
      </c>
      <c r="B36" s="3" t="s">
        <v>39</v>
      </c>
      <c r="C36" s="3" t="s">
        <v>45</v>
      </c>
      <c r="D36" s="5" t="s">
        <v>17</v>
      </c>
      <c r="E36" s="3">
        <v>147</v>
      </c>
      <c r="F36" s="3">
        <v>3</v>
      </c>
      <c r="N36" s="3">
        <f t="shared" si="0"/>
        <v>0</v>
      </c>
      <c r="O36" s="3">
        <f t="shared" si="1"/>
        <v>3</v>
      </c>
      <c r="P36" s="3">
        <f t="shared" si="2"/>
        <v>0</v>
      </c>
      <c r="Q36" s="3">
        <f t="shared" si="3"/>
        <v>0</v>
      </c>
      <c r="R36" s="3">
        <f t="shared" si="4"/>
        <v>0</v>
      </c>
      <c r="S36" s="3">
        <f t="shared" si="5"/>
        <v>0</v>
      </c>
      <c r="T36" s="3">
        <f t="shared" si="6"/>
        <v>0</v>
      </c>
    </row>
    <row r="37" spans="1:20" x14ac:dyDescent="0.25">
      <c r="A37" s="3">
        <v>36</v>
      </c>
      <c r="B37" s="3" t="s">
        <v>42</v>
      </c>
      <c r="C37" s="3" t="s">
        <v>45</v>
      </c>
      <c r="D37" s="5" t="s">
        <v>17</v>
      </c>
      <c r="E37" s="3">
        <v>95</v>
      </c>
      <c r="F37" s="3">
        <v>2</v>
      </c>
      <c r="N37" s="3">
        <f t="shared" si="0"/>
        <v>0</v>
      </c>
      <c r="O37" s="3">
        <f t="shared" si="1"/>
        <v>2</v>
      </c>
      <c r="P37" s="3">
        <f t="shared" si="2"/>
        <v>0</v>
      </c>
      <c r="Q37" s="3">
        <f t="shared" si="3"/>
        <v>0</v>
      </c>
      <c r="R37" s="3">
        <f t="shared" si="4"/>
        <v>0</v>
      </c>
      <c r="S37" s="3">
        <f t="shared" si="5"/>
        <v>0</v>
      </c>
      <c r="T37" s="3">
        <f t="shared" si="6"/>
        <v>0</v>
      </c>
    </row>
    <row r="38" spans="1:20" x14ac:dyDescent="0.25">
      <c r="A38" s="3">
        <v>37</v>
      </c>
      <c r="B38" s="3" t="s">
        <v>43</v>
      </c>
      <c r="C38" s="3" t="s">
        <v>45</v>
      </c>
      <c r="D38" s="5" t="s">
        <v>17</v>
      </c>
      <c r="E38" s="3">
        <v>27</v>
      </c>
      <c r="F38" s="3">
        <v>2</v>
      </c>
      <c r="N38" s="3">
        <f t="shared" si="0"/>
        <v>0</v>
      </c>
      <c r="O38" s="3">
        <f t="shared" si="1"/>
        <v>2</v>
      </c>
      <c r="P38" s="3">
        <f t="shared" si="2"/>
        <v>0</v>
      </c>
      <c r="Q38" s="3">
        <f t="shared" si="3"/>
        <v>0</v>
      </c>
      <c r="R38" s="3">
        <f t="shared" si="4"/>
        <v>0</v>
      </c>
      <c r="S38" s="3">
        <f t="shared" si="5"/>
        <v>0</v>
      </c>
      <c r="T38" s="3">
        <f t="shared" si="6"/>
        <v>0</v>
      </c>
    </row>
    <row r="39" spans="1:20" x14ac:dyDescent="0.25">
      <c r="A39" s="3">
        <v>38</v>
      </c>
      <c r="B39" s="3" t="s">
        <v>38</v>
      </c>
      <c r="C39" s="3" t="s">
        <v>45</v>
      </c>
      <c r="D39" s="5" t="s">
        <v>17</v>
      </c>
      <c r="E39" s="3">
        <v>140</v>
      </c>
      <c r="F39" s="3">
        <v>6</v>
      </c>
      <c r="N39" s="3">
        <f t="shared" si="0"/>
        <v>0</v>
      </c>
      <c r="O39" s="3">
        <f t="shared" si="1"/>
        <v>6</v>
      </c>
      <c r="P39" s="3">
        <f t="shared" si="2"/>
        <v>0</v>
      </c>
      <c r="Q39" s="3">
        <f t="shared" si="3"/>
        <v>0</v>
      </c>
      <c r="R39" s="3">
        <f t="shared" si="4"/>
        <v>0</v>
      </c>
      <c r="S39" s="3">
        <f t="shared" si="5"/>
        <v>0</v>
      </c>
      <c r="T39" s="3">
        <f t="shared" si="6"/>
        <v>0</v>
      </c>
    </row>
    <row r="40" spans="1:20" x14ac:dyDescent="0.25">
      <c r="A40" s="3">
        <v>39</v>
      </c>
      <c r="B40" s="3" t="s">
        <v>114</v>
      </c>
      <c r="C40" s="3" t="s">
        <v>45</v>
      </c>
      <c r="D40" s="5" t="s">
        <v>34</v>
      </c>
      <c r="E40" s="3">
        <v>54</v>
      </c>
      <c r="F40" s="3">
        <v>0</v>
      </c>
      <c r="N40" s="3">
        <f t="shared" si="0"/>
        <v>0</v>
      </c>
      <c r="O40" s="3">
        <f t="shared" si="1"/>
        <v>0</v>
      </c>
      <c r="P40" s="3">
        <f t="shared" si="2"/>
        <v>0</v>
      </c>
      <c r="Q40" s="3">
        <f t="shared" si="3"/>
        <v>0</v>
      </c>
      <c r="R40" s="3">
        <f t="shared" si="4"/>
        <v>0</v>
      </c>
      <c r="S40" s="3">
        <f t="shared" si="5"/>
        <v>0</v>
      </c>
      <c r="T40" s="3">
        <f t="shared" si="6"/>
        <v>0</v>
      </c>
    </row>
    <row r="41" spans="1:20" x14ac:dyDescent="0.25">
      <c r="A41" s="3">
        <v>40</v>
      </c>
      <c r="B41" s="3" t="s">
        <v>46</v>
      </c>
      <c r="C41" s="3" t="s">
        <v>125</v>
      </c>
      <c r="D41" s="5" t="s">
        <v>34</v>
      </c>
      <c r="E41" s="3">
        <v>26</v>
      </c>
      <c r="F41" s="3">
        <v>5</v>
      </c>
      <c r="N41" s="3">
        <f t="shared" si="0"/>
        <v>0</v>
      </c>
      <c r="O41" s="3">
        <f t="shared" si="1"/>
        <v>0</v>
      </c>
      <c r="P41" s="3">
        <f t="shared" si="2"/>
        <v>0</v>
      </c>
      <c r="Q41" s="3">
        <f t="shared" si="3"/>
        <v>0</v>
      </c>
      <c r="R41" s="3">
        <f t="shared" si="4"/>
        <v>0</v>
      </c>
      <c r="S41" s="3">
        <f t="shared" si="5"/>
        <v>0</v>
      </c>
      <c r="T41" s="3">
        <f t="shared" si="6"/>
        <v>0</v>
      </c>
    </row>
    <row r="42" spans="1:20" x14ac:dyDescent="0.25">
      <c r="A42" s="3">
        <v>41</v>
      </c>
      <c r="B42" s="3" t="s">
        <v>54</v>
      </c>
      <c r="C42" s="3" t="s">
        <v>125</v>
      </c>
      <c r="D42" s="5" t="s">
        <v>34</v>
      </c>
      <c r="E42" s="3">
        <v>3</v>
      </c>
      <c r="F42" s="3">
        <v>0</v>
      </c>
      <c r="N42" s="3">
        <f t="shared" si="0"/>
        <v>0</v>
      </c>
      <c r="O42" s="3">
        <f t="shared" si="1"/>
        <v>0</v>
      </c>
      <c r="P42" s="3">
        <f t="shared" si="2"/>
        <v>0</v>
      </c>
      <c r="Q42" s="3">
        <f t="shared" si="3"/>
        <v>0</v>
      </c>
      <c r="R42" s="3">
        <f t="shared" si="4"/>
        <v>0</v>
      </c>
      <c r="S42" s="3">
        <f t="shared" si="5"/>
        <v>0</v>
      </c>
      <c r="T42" s="3">
        <f t="shared" si="6"/>
        <v>0</v>
      </c>
    </row>
    <row r="43" spans="1:20" x14ac:dyDescent="0.25">
      <c r="A43" s="3">
        <v>42</v>
      </c>
      <c r="B43" s="3" t="s">
        <v>53</v>
      </c>
      <c r="C43" s="3" t="s">
        <v>45</v>
      </c>
      <c r="D43" s="5" t="s">
        <v>34</v>
      </c>
      <c r="E43" s="3">
        <v>100</v>
      </c>
      <c r="F43" s="3">
        <v>4</v>
      </c>
      <c r="N43" s="3">
        <f t="shared" si="0"/>
        <v>0</v>
      </c>
      <c r="O43" s="3">
        <f t="shared" si="1"/>
        <v>4</v>
      </c>
      <c r="P43" s="3">
        <f t="shared" si="2"/>
        <v>0</v>
      </c>
      <c r="Q43" s="3">
        <f t="shared" si="3"/>
        <v>0</v>
      </c>
      <c r="R43" s="3">
        <f t="shared" si="4"/>
        <v>0</v>
      </c>
      <c r="S43" s="3">
        <f t="shared" si="5"/>
        <v>0</v>
      </c>
      <c r="T43" s="3">
        <f t="shared" si="6"/>
        <v>0</v>
      </c>
    </row>
    <row r="44" spans="1:20" x14ac:dyDescent="0.25">
      <c r="A44" s="3">
        <v>43</v>
      </c>
      <c r="B44" s="3" t="s">
        <v>50</v>
      </c>
      <c r="C44" s="3" t="s">
        <v>125</v>
      </c>
      <c r="D44" s="5" t="s">
        <v>34</v>
      </c>
      <c r="E44" s="3">
        <v>101</v>
      </c>
      <c r="F44" s="3">
        <v>1</v>
      </c>
      <c r="N44" s="3">
        <f t="shared" si="0"/>
        <v>0</v>
      </c>
      <c r="O44" s="3">
        <f t="shared" si="1"/>
        <v>0</v>
      </c>
      <c r="P44" s="3">
        <f t="shared" si="2"/>
        <v>0</v>
      </c>
      <c r="Q44" s="3">
        <f t="shared" si="3"/>
        <v>0</v>
      </c>
      <c r="R44" s="3">
        <f t="shared" si="4"/>
        <v>0</v>
      </c>
      <c r="S44" s="3">
        <f t="shared" si="5"/>
        <v>0</v>
      </c>
      <c r="T44" s="3">
        <f t="shared" si="6"/>
        <v>0</v>
      </c>
    </row>
    <row r="45" spans="1:20" x14ac:dyDescent="0.25">
      <c r="A45" s="3">
        <v>44</v>
      </c>
      <c r="B45" s="3" t="s">
        <v>51</v>
      </c>
      <c r="C45" s="3" t="s">
        <v>45</v>
      </c>
      <c r="D45" s="5" t="s">
        <v>34</v>
      </c>
      <c r="E45" s="3">
        <v>143</v>
      </c>
      <c r="F45" s="3">
        <v>2</v>
      </c>
      <c r="N45" s="3">
        <f t="shared" si="0"/>
        <v>0</v>
      </c>
      <c r="O45" s="3">
        <f t="shared" si="1"/>
        <v>2</v>
      </c>
      <c r="P45" s="3">
        <f t="shared" si="2"/>
        <v>0</v>
      </c>
      <c r="Q45" s="3">
        <f t="shared" si="3"/>
        <v>0</v>
      </c>
      <c r="R45" s="3">
        <f t="shared" si="4"/>
        <v>0</v>
      </c>
      <c r="S45" s="3">
        <f t="shared" si="5"/>
        <v>0</v>
      </c>
      <c r="T45" s="3">
        <f t="shared" si="6"/>
        <v>0</v>
      </c>
    </row>
    <row r="46" spans="1:20" x14ac:dyDescent="0.25">
      <c r="A46" s="3">
        <v>45</v>
      </c>
      <c r="B46" s="3" t="s">
        <v>52</v>
      </c>
      <c r="C46" s="3" t="s">
        <v>45</v>
      </c>
      <c r="D46" s="5" t="s">
        <v>34</v>
      </c>
      <c r="E46" s="3">
        <v>47</v>
      </c>
      <c r="F46" s="3">
        <v>7</v>
      </c>
      <c r="N46" s="3">
        <f t="shared" si="0"/>
        <v>0</v>
      </c>
      <c r="O46" s="3">
        <f t="shared" si="1"/>
        <v>7</v>
      </c>
      <c r="P46" s="3">
        <f t="shared" si="2"/>
        <v>0</v>
      </c>
      <c r="Q46" s="3">
        <f t="shared" si="3"/>
        <v>0</v>
      </c>
      <c r="R46" s="3">
        <f t="shared" si="4"/>
        <v>0</v>
      </c>
      <c r="S46" s="3">
        <f t="shared" si="5"/>
        <v>0</v>
      </c>
      <c r="T46" s="3">
        <f t="shared" si="6"/>
        <v>0</v>
      </c>
    </row>
    <row r="47" spans="1:20" x14ac:dyDescent="0.25">
      <c r="A47" s="3">
        <v>46</v>
      </c>
      <c r="B47" s="3" t="s">
        <v>47</v>
      </c>
      <c r="C47" s="3" t="s">
        <v>45</v>
      </c>
      <c r="D47" s="5" t="s">
        <v>34</v>
      </c>
      <c r="E47" s="3">
        <v>52</v>
      </c>
      <c r="F47" s="3">
        <v>6</v>
      </c>
      <c r="N47" s="3">
        <f t="shared" si="0"/>
        <v>0</v>
      </c>
      <c r="O47" s="3">
        <f t="shared" si="1"/>
        <v>6</v>
      </c>
      <c r="P47" s="3">
        <f t="shared" si="2"/>
        <v>0</v>
      </c>
      <c r="Q47" s="3">
        <f t="shared" si="3"/>
        <v>0</v>
      </c>
      <c r="R47" s="3">
        <f t="shared" si="4"/>
        <v>0</v>
      </c>
      <c r="S47" s="3">
        <f t="shared" si="5"/>
        <v>0</v>
      </c>
      <c r="T47" s="3">
        <f t="shared" si="6"/>
        <v>0</v>
      </c>
    </row>
    <row r="48" spans="1:20" x14ac:dyDescent="0.25">
      <c r="A48" s="3">
        <v>47</v>
      </c>
      <c r="B48" s="3" t="s">
        <v>48</v>
      </c>
      <c r="C48" s="3" t="s">
        <v>45</v>
      </c>
      <c r="D48" s="5" t="s">
        <v>34</v>
      </c>
      <c r="E48" s="3">
        <v>145</v>
      </c>
      <c r="F48" s="3">
        <v>5</v>
      </c>
      <c r="N48" s="3">
        <f t="shared" si="0"/>
        <v>0</v>
      </c>
      <c r="O48" s="3">
        <f t="shared" si="1"/>
        <v>5</v>
      </c>
      <c r="P48" s="3">
        <f t="shared" si="2"/>
        <v>0</v>
      </c>
      <c r="Q48" s="3">
        <f t="shared" si="3"/>
        <v>0</v>
      </c>
      <c r="R48" s="3">
        <f t="shared" si="4"/>
        <v>0</v>
      </c>
      <c r="S48" s="3">
        <f t="shared" si="5"/>
        <v>0</v>
      </c>
      <c r="T48" s="3">
        <f t="shared" si="6"/>
        <v>0</v>
      </c>
    </row>
    <row r="49" spans="1:20" x14ac:dyDescent="0.25">
      <c r="A49" s="3">
        <v>48</v>
      </c>
      <c r="B49" s="3" t="s">
        <v>55</v>
      </c>
      <c r="C49" s="3" t="s">
        <v>45</v>
      </c>
      <c r="D49" s="5" t="s">
        <v>34</v>
      </c>
      <c r="E49" s="3">
        <v>28</v>
      </c>
      <c r="F49" s="3">
        <v>4</v>
      </c>
      <c r="N49" s="3">
        <f t="shared" si="0"/>
        <v>0</v>
      </c>
      <c r="O49" s="3">
        <f t="shared" si="1"/>
        <v>4</v>
      </c>
      <c r="P49" s="3">
        <f t="shared" si="2"/>
        <v>0</v>
      </c>
      <c r="Q49" s="3">
        <f t="shared" si="3"/>
        <v>0</v>
      </c>
      <c r="R49" s="3">
        <f t="shared" si="4"/>
        <v>0</v>
      </c>
      <c r="S49" s="3">
        <f t="shared" si="5"/>
        <v>0</v>
      </c>
      <c r="T49" s="3">
        <f t="shared" si="6"/>
        <v>0</v>
      </c>
    </row>
    <row r="50" spans="1:20" x14ac:dyDescent="0.25">
      <c r="A50" s="3">
        <v>49</v>
      </c>
      <c r="B50" s="3" t="s">
        <v>49</v>
      </c>
      <c r="C50" s="3" t="s">
        <v>45</v>
      </c>
      <c r="D50" s="5" t="s">
        <v>34</v>
      </c>
      <c r="E50" s="3">
        <v>150</v>
      </c>
      <c r="F50" s="3">
        <v>6</v>
      </c>
      <c r="N50" s="3">
        <f t="shared" si="0"/>
        <v>0</v>
      </c>
      <c r="O50" s="3">
        <f t="shared" si="1"/>
        <v>6</v>
      </c>
      <c r="P50" s="3">
        <f t="shared" si="2"/>
        <v>0</v>
      </c>
      <c r="Q50" s="3">
        <f t="shared" si="3"/>
        <v>0</v>
      </c>
      <c r="R50" s="3">
        <f t="shared" si="4"/>
        <v>0</v>
      </c>
      <c r="S50" s="3">
        <f t="shared" si="5"/>
        <v>0</v>
      </c>
      <c r="T50" s="3">
        <f t="shared" si="6"/>
        <v>0</v>
      </c>
    </row>
    <row r="51" spans="1:20" x14ac:dyDescent="0.25">
      <c r="A51" s="3">
        <v>50</v>
      </c>
      <c r="B51" s="3" t="s">
        <v>61</v>
      </c>
      <c r="C51" s="3" t="s">
        <v>62</v>
      </c>
      <c r="D51" s="5" t="s">
        <v>17</v>
      </c>
      <c r="E51" s="3">
        <v>137</v>
      </c>
      <c r="F51" s="3">
        <v>9</v>
      </c>
      <c r="N51" s="3">
        <f t="shared" si="0"/>
        <v>0</v>
      </c>
      <c r="O51" s="3">
        <f t="shared" si="1"/>
        <v>0</v>
      </c>
      <c r="P51" s="3">
        <f t="shared" si="2"/>
        <v>0</v>
      </c>
      <c r="Q51" s="3">
        <f t="shared" si="3"/>
        <v>9</v>
      </c>
      <c r="R51" s="3">
        <f t="shared" si="4"/>
        <v>0</v>
      </c>
      <c r="S51" s="3">
        <f t="shared" si="5"/>
        <v>0</v>
      </c>
      <c r="T51" s="3">
        <f t="shared" si="6"/>
        <v>0</v>
      </c>
    </row>
    <row r="52" spans="1:20" x14ac:dyDescent="0.25">
      <c r="A52" s="3">
        <v>51</v>
      </c>
      <c r="B52" s="3" t="s">
        <v>57</v>
      </c>
      <c r="C52" s="3" t="s">
        <v>62</v>
      </c>
      <c r="D52" s="5" t="s">
        <v>17</v>
      </c>
      <c r="E52" s="3">
        <v>19</v>
      </c>
      <c r="F52" s="3">
        <v>15</v>
      </c>
      <c r="N52" s="3">
        <f t="shared" si="0"/>
        <v>0</v>
      </c>
      <c r="O52" s="3">
        <f t="shared" si="1"/>
        <v>0</v>
      </c>
      <c r="P52" s="3">
        <f t="shared" si="2"/>
        <v>0</v>
      </c>
      <c r="Q52" s="3">
        <f t="shared" si="3"/>
        <v>15</v>
      </c>
      <c r="R52" s="3">
        <f t="shared" si="4"/>
        <v>0</v>
      </c>
      <c r="S52" s="3">
        <f t="shared" si="5"/>
        <v>0</v>
      </c>
      <c r="T52" s="3">
        <f t="shared" si="6"/>
        <v>0</v>
      </c>
    </row>
    <row r="53" spans="1:20" x14ac:dyDescent="0.25">
      <c r="A53" s="3">
        <v>52</v>
      </c>
      <c r="B53" s="3" t="s">
        <v>58</v>
      </c>
      <c r="C53" s="3" t="s">
        <v>62</v>
      </c>
      <c r="D53" s="5" t="s">
        <v>17</v>
      </c>
      <c r="E53" s="3">
        <v>4</v>
      </c>
      <c r="F53" s="3">
        <v>7</v>
      </c>
      <c r="N53" s="3">
        <f t="shared" si="0"/>
        <v>0</v>
      </c>
      <c r="O53" s="3">
        <f t="shared" si="1"/>
        <v>0</v>
      </c>
      <c r="P53" s="3">
        <f t="shared" si="2"/>
        <v>0</v>
      </c>
      <c r="Q53" s="3">
        <f t="shared" si="3"/>
        <v>7</v>
      </c>
      <c r="R53" s="3">
        <f t="shared" si="4"/>
        <v>0</v>
      </c>
      <c r="S53" s="3">
        <f t="shared" si="5"/>
        <v>0</v>
      </c>
      <c r="T53" s="3">
        <f t="shared" si="6"/>
        <v>0</v>
      </c>
    </row>
    <row r="54" spans="1:20" x14ac:dyDescent="0.25">
      <c r="A54" s="3">
        <v>53</v>
      </c>
      <c r="B54" s="3" t="s">
        <v>60</v>
      </c>
      <c r="C54" s="3" t="s">
        <v>62</v>
      </c>
      <c r="D54" s="5" t="s">
        <v>17</v>
      </c>
      <c r="E54" s="3">
        <v>139</v>
      </c>
      <c r="F54" s="3">
        <v>11</v>
      </c>
      <c r="N54" s="3">
        <f t="shared" si="0"/>
        <v>0</v>
      </c>
      <c r="O54" s="3">
        <f t="shared" si="1"/>
        <v>0</v>
      </c>
      <c r="P54" s="3">
        <f t="shared" si="2"/>
        <v>0</v>
      </c>
      <c r="Q54" s="3">
        <f t="shared" si="3"/>
        <v>11</v>
      </c>
      <c r="R54" s="3">
        <f t="shared" si="4"/>
        <v>0</v>
      </c>
      <c r="S54" s="3">
        <f t="shared" si="5"/>
        <v>0</v>
      </c>
      <c r="T54" s="3">
        <f t="shared" si="6"/>
        <v>0</v>
      </c>
    </row>
    <row r="55" spans="1:20" x14ac:dyDescent="0.25">
      <c r="A55" s="3">
        <v>54</v>
      </c>
      <c r="B55" s="3" t="s">
        <v>56</v>
      </c>
      <c r="C55" s="3" t="s">
        <v>62</v>
      </c>
      <c r="D55" s="5" t="s">
        <v>17</v>
      </c>
      <c r="E55" s="3">
        <v>13</v>
      </c>
      <c r="F55" s="3">
        <v>10</v>
      </c>
      <c r="N55" s="3">
        <f t="shared" si="0"/>
        <v>0</v>
      </c>
      <c r="O55" s="3">
        <f t="shared" si="1"/>
        <v>0</v>
      </c>
      <c r="P55" s="3">
        <f t="shared" si="2"/>
        <v>0</v>
      </c>
      <c r="Q55" s="3">
        <f t="shared" si="3"/>
        <v>10</v>
      </c>
      <c r="R55" s="3">
        <f t="shared" si="4"/>
        <v>0</v>
      </c>
      <c r="S55" s="3">
        <f t="shared" si="5"/>
        <v>0</v>
      </c>
      <c r="T55" s="3">
        <f t="shared" si="6"/>
        <v>0</v>
      </c>
    </row>
    <row r="56" spans="1:20" x14ac:dyDescent="0.25">
      <c r="A56" s="3">
        <v>55</v>
      </c>
      <c r="B56" s="3" t="s">
        <v>59</v>
      </c>
      <c r="C56" s="3" t="s">
        <v>62</v>
      </c>
      <c r="D56" s="5" t="s">
        <v>17</v>
      </c>
      <c r="E56" s="3">
        <v>132</v>
      </c>
      <c r="F56" s="3">
        <v>11</v>
      </c>
      <c r="N56" s="3">
        <f t="shared" si="0"/>
        <v>0</v>
      </c>
      <c r="O56" s="3">
        <f t="shared" si="1"/>
        <v>0</v>
      </c>
      <c r="P56" s="3">
        <f t="shared" si="2"/>
        <v>0</v>
      </c>
      <c r="Q56" s="3">
        <f t="shared" si="3"/>
        <v>11</v>
      </c>
      <c r="R56" s="3">
        <f t="shared" si="4"/>
        <v>0</v>
      </c>
      <c r="S56" s="3">
        <f t="shared" si="5"/>
        <v>0</v>
      </c>
      <c r="T56" s="3">
        <f t="shared" si="6"/>
        <v>0</v>
      </c>
    </row>
    <row r="57" spans="1:20" x14ac:dyDescent="0.25">
      <c r="A57" s="3">
        <v>56</v>
      </c>
      <c r="B57" s="3" t="s">
        <v>63</v>
      </c>
      <c r="C57" s="3" t="s">
        <v>62</v>
      </c>
      <c r="D57" s="5" t="s">
        <v>34</v>
      </c>
      <c r="E57" s="3">
        <v>129</v>
      </c>
      <c r="F57" s="3">
        <v>13</v>
      </c>
      <c r="N57" s="3">
        <f t="shared" si="0"/>
        <v>0</v>
      </c>
      <c r="O57" s="3">
        <f t="shared" si="1"/>
        <v>0</v>
      </c>
      <c r="P57" s="3">
        <f t="shared" si="2"/>
        <v>0</v>
      </c>
      <c r="Q57" s="3">
        <f t="shared" si="3"/>
        <v>13</v>
      </c>
      <c r="R57" s="3">
        <f t="shared" si="4"/>
        <v>0</v>
      </c>
      <c r="S57" s="3">
        <f t="shared" si="5"/>
        <v>0</v>
      </c>
      <c r="T57" s="3">
        <f t="shared" si="6"/>
        <v>0</v>
      </c>
    </row>
    <row r="58" spans="1:20" x14ac:dyDescent="0.25">
      <c r="A58" s="3">
        <v>57</v>
      </c>
      <c r="B58" s="3" t="s">
        <v>64</v>
      </c>
      <c r="C58" s="3" t="s">
        <v>62</v>
      </c>
      <c r="D58" s="5" t="s">
        <v>34</v>
      </c>
      <c r="E58" s="3">
        <v>25</v>
      </c>
      <c r="F58" s="3">
        <v>9</v>
      </c>
      <c r="N58" s="3">
        <f t="shared" si="0"/>
        <v>0</v>
      </c>
      <c r="O58" s="3">
        <f t="shared" si="1"/>
        <v>0</v>
      </c>
      <c r="P58" s="3">
        <f t="shared" si="2"/>
        <v>0</v>
      </c>
      <c r="Q58" s="3">
        <f t="shared" si="3"/>
        <v>9</v>
      </c>
      <c r="R58" s="3">
        <f t="shared" si="4"/>
        <v>0</v>
      </c>
      <c r="S58" s="3">
        <f t="shared" si="5"/>
        <v>0</v>
      </c>
      <c r="T58" s="3">
        <f t="shared" si="6"/>
        <v>0</v>
      </c>
    </row>
    <row r="59" spans="1:20" x14ac:dyDescent="0.25">
      <c r="A59" s="3">
        <v>58</v>
      </c>
      <c r="B59" s="3" t="s">
        <v>66</v>
      </c>
      <c r="C59" s="3" t="s">
        <v>107</v>
      </c>
      <c r="D59" s="5" t="s">
        <v>17</v>
      </c>
      <c r="E59" s="3">
        <v>64</v>
      </c>
      <c r="F59" s="3">
        <v>10</v>
      </c>
      <c r="N59" s="3">
        <f t="shared" si="0"/>
        <v>0</v>
      </c>
      <c r="O59" s="3">
        <f t="shared" si="1"/>
        <v>0</v>
      </c>
      <c r="P59" s="3">
        <f t="shared" si="2"/>
        <v>0</v>
      </c>
      <c r="Q59" s="3">
        <f t="shared" si="3"/>
        <v>0</v>
      </c>
      <c r="R59" s="3">
        <f t="shared" si="4"/>
        <v>0</v>
      </c>
      <c r="S59" s="3">
        <f t="shared" si="5"/>
        <v>10</v>
      </c>
      <c r="T59" s="3">
        <f t="shared" si="6"/>
        <v>0</v>
      </c>
    </row>
    <row r="60" spans="1:20" x14ac:dyDescent="0.25">
      <c r="A60" s="3">
        <v>59</v>
      </c>
      <c r="B60" s="3" t="s">
        <v>65</v>
      </c>
      <c r="C60" s="3" t="s">
        <v>107</v>
      </c>
      <c r="D60" s="5" t="s">
        <v>17</v>
      </c>
      <c r="E60" s="3">
        <v>119</v>
      </c>
      <c r="F60" s="3">
        <v>11</v>
      </c>
      <c r="N60" s="3">
        <f t="shared" si="0"/>
        <v>0</v>
      </c>
      <c r="O60" s="3">
        <f t="shared" si="1"/>
        <v>0</v>
      </c>
      <c r="P60" s="3">
        <f t="shared" si="2"/>
        <v>0</v>
      </c>
      <c r="Q60" s="3">
        <f t="shared" si="3"/>
        <v>0</v>
      </c>
      <c r="R60" s="3">
        <f t="shared" si="4"/>
        <v>0</v>
      </c>
      <c r="S60" s="3">
        <f t="shared" si="5"/>
        <v>11</v>
      </c>
      <c r="T60" s="3">
        <f t="shared" si="6"/>
        <v>0</v>
      </c>
    </row>
    <row r="61" spans="1:20" x14ac:dyDescent="0.25">
      <c r="A61" s="3">
        <v>60</v>
      </c>
      <c r="B61" s="3" t="s">
        <v>67</v>
      </c>
      <c r="C61" s="3" t="s">
        <v>107</v>
      </c>
      <c r="D61" s="5" t="s">
        <v>17</v>
      </c>
      <c r="E61" s="3">
        <v>36</v>
      </c>
      <c r="F61" s="3">
        <v>4</v>
      </c>
      <c r="N61" s="3">
        <f t="shared" si="0"/>
        <v>0</v>
      </c>
      <c r="O61" s="3">
        <f t="shared" si="1"/>
        <v>0</v>
      </c>
      <c r="P61" s="3">
        <f t="shared" si="2"/>
        <v>0</v>
      </c>
      <c r="Q61" s="3">
        <f t="shared" si="3"/>
        <v>0</v>
      </c>
      <c r="R61" s="3">
        <f t="shared" si="4"/>
        <v>0</v>
      </c>
      <c r="S61" s="3">
        <f t="shared" si="5"/>
        <v>4</v>
      </c>
      <c r="T61" s="3">
        <f t="shared" si="6"/>
        <v>0</v>
      </c>
    </row>
    <row r="62" spans="1:20" x14ac:dyDescent="0.25">
      <c r="A62" s="3">
        <v>61</v>
      </c>
      <c r="B62" s="3" t="s">
        <v>68</v>
      </c>
      <c r="C62" s="3" t="s">
        <v>107</v>
      </c>
      <c r="D62" s="5" t="s">
        <v>17</v>
      </c>
      <c r="E62" s="3">
        <v>49</v>
      </c>
      <c r="F62" s="3">
        <v>4</v>
      </c>
      <c r="N62" s="3">
        <f t="shared" si="0"/>
        <v>0</v>
      </c>
      <c r="O62" s="3">
        <f t="shared" si="1"/>
        <v>0</v>
      </c>
      <c r="P62" s="3">
        <f t="shared" si="2"/>
        <v>0</v>
      </c>
      <c r="Q62" s="3">
        <f t="shared" si="3"/>
        <v>0</v>
      </c>
      <c r="R62" s="3">
        <f t="shared" si="4"/>
        <v>0</v>
      </c>
      <c r="S62" s="3">
        <f t="shared" si="5"/>
        <v>4</v>
      </c>
      <c r="T62" s="3">
        <f t="shared" si="6"/>
        <v>0</v>
      </c>
    </row>
    <row r="63" spans="1:20" x14ac:dyDescent="0.25">
      <c r="A63" s="3">
        <v>62</v>
      </c>
      <c r="B63" s="3" t="s">
        <v>73</v>
      </c>
      <c r="C63" s="3" t="s">
        <v>107</v>
      </c>
      <c r="D63" s="5" t="s">
        <v>34</v>
      </c>
      <c r="E63" s="3">
        <v>42</v>
      </c>
      <c r="F63" s="3">
        <v>8</v>
      </c>
      <c r="N63" s="3">
        <f t="shared" si="0"/>
        <v>0</v>
      </c>
      <c r="O63" s="3">
        <f t="shared" si="1"/>
        <v>0</v>
      </c>
      <c r="P63" s="3">
        <f t="shared" si="2"/>
        <v>0</v>
      </c>
      <c r="Q63" s="3">
        <f t="shared" si="3"/>
        <v>0</v>
      </c>
      <c r="R63" s="3">
        <f t="shared" si="4"/>
        <v>0</v>
      </c>
      <c r="S63" s="3">
        <f t="shared" si="5"/>
        <v>8</v>
      </c>
      <c r="T63" s="3">
        <f t="shared" si="6"/>
        <v>0</v>
      </c>
    </row>
    <row r="64" spans="1:20" x14ac:dyDescent="0.25">
      <c r="A64" s="3">
        <v>63</v>
      </c>
      <c r="B64" s="3" t="s">
        <v>70</v>
      </c>
      <c r="C64" s="3" t="s">
        <v>107</v>
      </c>
      <c r="D64" s="5" t="s">
        <v>34</v>
      </c>
      <c r="E64" s="3">
        <v>70</v>
      </c>
      <c r="F64" s="3">
        <v>6</v>
      </c>
      <c r="N64" s="3">
        <f t="shared" si="0"/>
        <v>0</v>
      </c>
      <c r="O64" s="3">
        <f t="shared" si="1"/>
        <v>0</v>
      </c>
      <c r="P64" s="3">
        <f t="shared" si="2"/>
        <v>0</v>
      </c>
      <c r="Q64" s="3">
        <f t="shared" si="3"/>
        <v>0</v>
      </c>
      <c r="R64" s="3">
        <f t="shared" si="4"/>
        <v>0</v>
      </c>
      <c r="S64" s="3">
        <f t="shared" si="5"/>
        <v>6</v>
      </c>
      <c r="T64" s="3">
        <f t="shared" si="6"/>
        <v>0</v>
      </c>
    </row>
    <row r="65" spans="1:20" x14ac:dyDescent="0.25">
      <c r="A65" s="3">
        <v>64</v>
      </c>
      <c r="B65" s="3" t="s">
        <v>69</v>
      </c>
      <c r="C65" s="3" t="s">
        <v>107</v>
      </c>
      <c r="D65" s="5" t="s">
        <v>34</v>
      </c>
      <c r="E65" s="3">
        <v>41</v>
      </c>
      <c r="F65" s="3">
        <v>3</v>
      </c>
      <c r="N65" s="3">
        <f t="shared" si="0"/>
        <v>0</v>
      </c>
      <c r="O65" s="3">
        <f t="shared" si="1"/>
        <v>0</v>
      </c>
      <c r="P65" s="3">
        <f t="shared" si="2"/>
        <v>0</v>
      </c>
      <c r="Q65" s="3">
        <f t="shared" si="3"/>
        <v>0</v>
      </c>
      <c r="R65" s="3">
        <f t="shared" si="4"/>
        <v>0</v>
      </c>
      <c r="S65" s="3">
        <f t="shared" si="5"/>
        <v>3</v>
      </c>
      <c r="T65" s="3">
        <f t="shared" si="6"/>
        <v>0</v>
      </c>
    </row>
    <row r="66" spans="1:20" x14ac:dyDescent="0.25">
      <c r="A66" s="3">
        <v>65</v>
      </c>
      <c r="B66" s="3" t="s">
        <v>113</v>
      </c>
      <c r="C66" s="3" t="s">
        <v>107</v>
      </c>
      <c r="D66" s="5" t="s">
        <v>34</v>
      </c>
      <c r="E66" s="3">
        <v>50</v>
      </c>
      <c r="F66" s="3">
        <v>2</v>
      </c>
      <c r="N66" s="3">
        <f t="shared" si="0"/>
        <v>0</v>
      </c>
      <c r="O66" s="3">
        <f t="shared" si="1"/>
        <v>0</v>
      </c>
      <c r="P66" s="3">
        <f t="shared" si="2"/>
        <v>0</v>
      </c>
      <c r="Q66" s="3">
        <f t="shared" si="3"/>
        <v>0</v>
      </c>
      <c r="R66" s="3">
        <f t="shared" si="4"/>
        <v>0</v>
      </c>
      <c r="S66" s="3">
        <f t="shared" si="5"/>
        <v>2</v>
      </c>
      <c r="T66" s="3">
        <f t="shared" si="6"/>
        <v>0</v>
      </c>
    </row>
    <row r="67" spans="1:20" x14ac:dyDescent="0.25">
      <c r="A67" s="3">
        <v>66</v>
      </c>
      <c r="B67" s="3" t="s">
        <v>71</v>
      </c>
      <c r="C67" s="3" t="s">
        <v>107</v>
      </c>
      <c r="D67" s="5" t="s">
        <v>34</v>
      </c>
      <c r="E67" s="3">
        <v>84</v>
      </c>
      <c r="F67" s="3">
        <v>3</v>
      </c>
      <c r="N67" s="3">
        <f t="shared" ref="N67:N96" si="7">IF(C67="МПУ-к",F67,0)</f>
        <v>0</v>
      </c>
      <c r="O67" s="3">
        <f t="shared" ref="O67:O96" si="8">IF(C67="МГСУ",F67,0)</f>
        <v>0</v>
      </c>
      <c r="P67" s="3">
        <f t="shared" ref="P67:P96" si="9">IF(C67="ВШЭ",F67,0)</f>
        <v>0</v>
      </c>
      <c r="Q67" s="3">
        <f t="shared" ref="Q67:Q96" si="10">IF(C67="ВА РВСН",F67,0)</f>
        <v>0</v>
      </c>
      <c r="R67" s="3">
        <f t="shared" ref="R67:R96" si="11">IF(C67="ФВА РВСН",F67,0)</f>
        <v>0</v>
      </c>
      <c r="S67" s="3">
        <f t="shared" ref="S67:S96" si="12">IF(C67="ВА ВПВО",F67,0)</f>
        <v>3</v>
      </c>
      <c r="T67" s="3">
        <f t="shared" ref="T67:T96" si="13">IF(C67="РГАЗУ",F67,0)</f>
        <v>0</v>
      </c>
    </row>
    <row r="68" spans="1:20" x14ac:dyDescent="0.25">
      <c r="A68" s="3">
        <v>67</v>
      </c>
      <c r="B68" s="3" t="s">
        <v>112</v>
      </c>
      <c r="C68" s="3" t="s">
        <v>107</v>
      </c>
      <c r="D68" s="5" t="s">
        <v>34</v>
      </c>
      <c r="E68" s="3">
        <v>62</v>
      </c>
      <c r="F68" s="3">
        <v>6</v>
      </c>
      <c r="N68" s="3">
        <f t="shared" si="7"/>
        <v>0</v>
      </c>
      <c r="O68" s="3">
        <f t="shared" si="8"/>
        <v>0</v>
      </c>
      <c r="P68" s="3">
        <f t="shared" si="9"/>
        <v>0</v>
      </c>
      <c r="Q68" s="3">
        <f t="shared" si="10"/>
        <v>0</v>
      </c>
      <c r="R68" s="3">
        <f t="shared" si="11"/>
        <v>0</v>
      </c>
      <c r="S68" s="3">
        <f t="shared" si="12"/>
        <v>6</v>
      </c>
      <c r="T68" s="3">
        <f t="shared" si="13"/>
        <v>0</v>
      </c>
    </row>
    <row r="69" spans="1:20" x14ac:dyDescent="0.25">
      <c r="A69" s="3">
        <v>68</v>
      </c>
      <c r="B69" s="3" t="s">
        <v>72</v>
      </c>
      <c r="C69" s="3" t="s">
        <v>107</v>
      </c>
      <c r="D69" s="5" t="s">
        <v>34</v>
      </c>
      <c r="E69" s="3">
        <v>82</v>
      </c>
      <c r="F69" s="3">
        <v>8</v>
      </c>
      <c r="N69" s="3">
        <f t="shared" si="7"/>
        <v>0</v>
      </c>
      <c r="O69" s="3">
        <f t="shared" si="8"/>
        <v>0</v>
      </c>
      <c r="P69" s="3">
        <f t="shared" si="9"/>
        <v>0</v>
      </c>
      <c r="Q69" s="3">
        <f t="shared" si="10"/>
        <v>0</v>
      </c>
      <c r="R69" s="3">
        <f t="shared" si="11"/>
        <v>0</v>
      </c>
      <c r="S69" s="3">
        <f t="shared" si="12"/>
        <v>8</v>
      </c>
      <c r="T69" s="3">
        <f t="shared" si="13"/>
        <v>0</v>
      </c>
    </row>
    <row r="70" spans="1:20" x14ac:dyDescent="0.25">
      <c r="A70" s="3">
        <v>69</v>
      </c>
      <c r="B70" s="3" t="s">
        <v>76</v>
      </c>
      <c r="C70" s="3" t="s">
        <v>82</v>
      </c>
      <c r="D70" s="5" t="s">
        <v>17</v>
      </c>
      <c r="E70" s="3">
        <v>12</v>
      </c>
      <c r="F70" s="3">
        <v>7</v>
      </c>
      <c r="N70" s="3">
        <f t="shared" si="7"/>
        <v>0</v>
      </c>
      <c r="O70" s="3">
        <f t="shared" si="8"/>
        <v>0</v>
      </c>
      <c r="P70" s="3">
        <f t="shared" si="9"/>
        <v>0</v>
      </c>
      <c r="Q70" s="3">
        <f t="shared" si="10"/>
        <v>0</v>
      </c>
      <c r="R70" s="3">
        <f t="shared" si="11"/>
        <v>7</v>
      </c>
      <c r="S70" s="3">
        <f t="shared" si="12"/>
        <v>0</v>
      </c>
      <c r="T70" s="3">
        <f t="shared" si="13"/>
        <v>0</v>
      </c>
    </row>
    <row r="71" spans="1:20" x14ac:dyDescent="0.25">
      <c r="A71" s="3">
        <v>70</v>
      </c>
      <c r="B71" s="3" t="s">
        <v>74</v>
      </c>
      <c r="C71" s="3" t="s">
        <v>82</v>
      </c>
      <c r="D71" s="5" t="s">
        <v>17</v>
      </c>
      <c r="E71" s="3">
        <v>138</v>
      </c>
      <c r="F71" s="3">
        <v>15</v>
      </c>
      <c r="N71" s="3">
        <f t="shared" si="7"/>
        <v>0</v>
      </c>
      <c r="O71" s="3">
        <f t="shared" si="8"/>
        <v>0</v>
      </c>
      <c r="P71" s="3">
        <f t="shared" si="9"/>
        <v>0</v>
      </c>
      <c r="Q71" s="3">
        <f t="shared" si="10"/>
        <v>0</v>
      </c>
      <c r="R71" s="3">
        <f t="shared" si="11"/>
        <v>15</v>
      </c>
      <c r="S71" s="3">
        <f t="shared" si="12"/>
        <v>0</v>
      </c>
      <c r="T71" s="3">
        <f t="shared" si="13"/>
        <v>0</v>
      </c>
    </row>
    <row r="72" spans="1:20" x14ac:dyDescent="0.25">
      <c r="A72" s="3">
        <v>71</v>
      </c>
      <c r="B72" s="3" t="s">
        <v>81</v>
      </c>
      <c r="C72" s="3" t="s">
        <v>82</v>
      </c>
      <c r="D72" s="5" t="s">
        <v>17</v>
      </c>
      <c r="E72" s="3">
        <v>121</v>
      </c>
      <c r="F72" s="3">
        <v>4</v>
      </c>
      <c r="N72" s="3">
        <f t="shared" si="7"/>
        <v>0</v>
      </c>
      <c r="O72" s="3">
        <f t="shared" si="8"/>
        <v>0</v>
      </c>
      <c r="P72" s="3">
        <f t="shared" si="9"/>
        <v>0</v>
      </c>
      <c r="Q72" s="3">
        <f t="shared" si="10"/>
        <v>0</v>
      </c>
      <c r="R72" s="3">
        <f t="shared" si="11"/>
        <v>4</v>
      </c>
      <c r="S72" s="3">
        <f t="shared" si="12"/>
        <v>0</v>
      </c>
      <c r="T72" s="3">
        <f t="shared" si="13"/>
        <v>0</v>
      </c>
    </row>
    <row r="73" spans="1:20" x14ac:dyDescent="0.25">
      <c r="A73" s="3">
        <v>72</v>
      </c>
      <c r="B73" s="3" t="s">
        <v>80</v>
      </c>
      <c r="C73" s="3" t="s">
        <v>82</v>
      </c>
      <c r="D73" s="5" t="s">
        <v>17</v>
      </c>
      <c r="E73" s="3">
        <v>9</v>
      </c>
      <c r="F73" s="3">
        <v>1</v>
      </c>
      <c r="N73" s="3">
        <f t="shared" si="7"/>
        <v>0</v>
      </c>
      <c r="O73" s="3">
        <f t="shared" si="8"/>
        <v>0</v>
      </c>
      <c r="P73" s="3">
        <f t="shared" si="9"/>
        <v>0</v>
      </c>
      <c r="Q73" s="3">
        <f t="shared" si="10"/>
        <v>0</v>
      </c>
      <c r="R73" s="3">
        <f t="shared" si="11"/>
        <v>1</v>
      </c>
      <c r="S73" s="3">
        <f t="shared" si="12"/>
        <v>0</v>
      </c>
      <c r="T73" s="3">
        <f t="shared" si="13"/>
        <v>0</v>
      </c>
    </row>
    <row r="74" spans="1:20" x14ac:dyDescent="0.25">
      <c r="A74" s="3">
        <v>73</v>
      </c>
      <c r="B74" s="3" t="s">
        <v>79</v>
      </c>
      <c r="C74" s="3" t="s">
        <v>82</v>
      </c>
      <c r="D74" s="5" t="s">
        <v>17</v>
      </c>
      <c r="E74" s="3">
        <v>107</v>
      </c>
      <c r="F74" s="3">
        <v>6</v>
      </c>
      <c r="N74" s="3">
        <f t="shared" si="7"/>
        <v>0</v>
      </c>
      <c r="O74" s="3">
        <f t="shared" si="8"/>
        <v>0</v>
      </c>
      <c r="P74" s="3">
        <f t="shared" si="9"/>
        <v>0</v>
      </c>
      <c r="Q74" s="3">
        <f t="shared" si="10"/>
        <v>0</v>
      </c>
      <c r="R74" s="3">
        <f t="shared" si="11"/>
        <v>6</v>
      </c>
      <c r="S74" s="3">
        <f t="shared" si="12"/>
        <v>0</v>
      </c>
      <c r="T74" s="3">
        <f t="shared" si="13"/>
        <v>0</v>
      </c>
    </row>
    <row r="75" spans="1:20" x14ac:dyDescent="0.25">
      <c r="A75" s="3">
        <v>74</v>
      </c>
      <c r="B75" s="3" t="s">
        <v>78</v>
      </c>
      <c r="C75" s="3" t="s">
        <v>82</v>
      </c>
      <c r="D75" s="5" t="s">
        <v>17</v>
      </c>
      <c r="E75" s="3">
        <v>106</v>
      </c>
      <c r="F75" s="3">
        <v>16</v>
      </c>
      <c r="N75" s="3">
        <f t="shared" si="7"/>
        <v>0</v>
      </c>
      <c r="O75" s="3">
        <f t="shared" si="8"/>
        <v>0</v>
      </c>
      <c r="P75" s="3">
        <f t="shared" si="9"/>
        <v>0</v>
      </c>
      <c r="Q75" s="3">
        <f t="shared" si="10"/>
        <v>0</v>
      </c>
      <c r="R75" s="3">
        <f t="shared" si="11"/>
        <v>16</v>
      </c>
      <c r="S75" s="3">
        <f t="shared" si="12"/>
        <v>0</v>
      </c>
      <c r="T75" s="3">
        <f t="shared" si="13"/>
        <v>0</v>
      </c>
    </row>
    <row r="76" spans="1:20" x14ac:dyDescent="0.25">
      <c r="A76" s="3">
        <v>75</v>
      </c>
      <c r="B76" s="3" t="s">
        <v>77</v>
      </c>
      <c r="C76" s="3" t="s">
        <v>82</v>
      </c>
      <c r="D76" s="5" t="s">
        <v>17</v>
      </c>
      <c r="E76" s="3">
        <v>75</v>
      </c>
      <c r="F76" s="3">
        <v>10</v>
      </c>
      <c r="N76" s="3">
        <f t="shared" si="7"/>
        <v>0</v>
      </c>
      <c r="O76" s="3">
        <f t="shared" si="8"/>
        <v>0</v>
      </c>
      <c r="P76" s="3">
        <f t="shared" si="9"/>
        <v>0</v>
      </c>
      <c r="Q76" s="3">
        <f t="shared" si="10"/>
        <v>0</v>
      </c>
      <c r="R76" s="3">
        <f t="shared" si="11"/>
        <v>10</v>
      </c>
      <c r="S76" s="3">
        <f t="shared" si="12"/>
        <v>0</v>
      </c>
      <c r="T76" s="3">
        <f t="shared" si="13"/>
        <v>0</v>
      </c>
    </row>
    <row r="77" spans="1:20" x14ac:dyDescent="0.25">
      <c r="A77" s="3">
        <v>76</v>
      </c>
      <c r="B77" s="3" t="s">
        <v>75</v>
      </c>
      <c r="C77" s="3" t="s">
        <v>82</v>
      </c>
      <c r="D77" s="5" t="s">
        <v>17</v>
      </c>
      <c r="E77" s="3">
        <v>103</v>
      </c>
      <c r="F77" s="3">
        <v>11</v>
      </c>
      <c r="N77" s="3">
        <f t="shared" si="7"/>
        <v>0</v>
      </c>
      <c r="O77" s="3">
        <f t="shared" si="8"/>
        <v>0</v>
      </c>
      <c r="P77" s="3">
        <f t="shared" si="9"/>
        <v>0</v>
      </c>
      <c r="Q77" s="3">
        <f t="shared" si="10"/>
        <v>0</v>
      </c>
      <c r="R77" s="3">
        <f t="shared" si="11"/>
        <v>11</v>
      </c>
      <c r="S77" s="3">
        <f t="shared" si="12"/>
        <v>0</v>
      </c>
      <c r="T77" s="3">
        <f t="shared" si="13"/>
        <v>0</v>
      </c>
    </row>
    <row r="78" spans="1:20" x14ac:dyDescent="0.25">
      <c r="A78" s="3">
        <v>77</v>
      </c>
      <c r="B78" s="3" t="s">
        <v>85</v>
      </c>
      <c r="C78" s="3" t="s">
        <v>82</v>
      </c>
      <c r="D78" s="5" t="s">
        <v>34</v>
      </c>
      <c r="E78" s="3">
        <v>18</v>
      </c>
      <c r="F78" s="3">
        <v>11</v>
      </c>
      <c r="N78" s="3">
        <f t="shared" si="7"/>
        <v>0</v>
      </c>
      <c r="O78" s="3">
        <f t="shared" si="8"/>
        <v>0</v>
      </c>
      <c r="P78" s="3">
        <f t="shared" si="9"/>
        <v>0</v>
      </c>
      <c r="Q78" s="3">
        <f t="shared" si="10"/>
        <v>0</v>
      </c>
      <c r="R78" s="3">
        <f t="shared" si="11"/>
        <v>11</v>
      </c>
      <c r="S78" s="3">
        <f t="shared" si="12"/>
        <v>0</v>
      </c>
      <c r="T78" s="3">
        <f t="shared" si="13"/>
        <v>0</v>
      </c>
    </row>
    <row r="79" spans="1:20" x14ac:dyDescent="0.25">
      <c r="A79" s="3">
        <v>78</v>
      </c>
      <c r="B79" s="3" t="s">
        <v>83</v>
      </c>
      <c r="C79" s="3" t="s">
        <v>82</v>
      </c>
      <c r="D79" s="5" t="s">
        <v>34</v>
      </c>
      <c r="E79" s="3">
        <v>59</v>
      </c>
      <c r="F79" s="3">
        <v>13</v>
      </c>
      <c r="N79" s="3">
        <f t="shared" si="7"/>
        <v>0</v>
      </c>
      <c r="O79" s="3">
        <f t="shared" si="8"/>
        <v>0</v>
      </c>
      <c r="P79" s="3">
        <f t="shared" si="9"/>
        <v>0</v>
      </c>
      <c r="Q79" s="3">
        <f t="shared" si="10"/>
        <v>0</v>
      </c>
      <c r="R79" s="3">
        <f t="shared" si="11"/>
        <v>13</v>
      </c>
      <c r="S79" s="3">
        <f t="shared" si="12"/>
        <v>0</v>
      </c>
      <c r="T79" s="3">
        <f t="shared" si="13"/>
        <v>0</v>
      </c>
    </row>
    <row r="80" spans="1:20" x14ac:dyDescent="0.25">
      <c r="A80" s="3">
        <v>79</v>
      </c>
      <c r="B80" s="3" t="s">
        <v>84</v>
      </c>
      <c r="C80" s="3" t="s">
        <v>82</v>
      </c>
      <c r="D80" s="5" t="s">
        <v>34</v>
      </c>
      <c r="E80" s="3">
        <v>110</v>
      </c>
      <c r="F80" s="3">
        <v>6</v>
      </c>
      <c r="N80" s="3">
        <f t="shared" si="7"/>
        <v>0</v>
      </c>
      <c r="O80" s="3">
        <f t="shared" si="8"/>
        <v>0</v>
      </c>
      <c r="P80" s="3">
        <f t="shared" si="9"/>
        <v>0</v>
      </c>
      <c r="Q80" s="3">
        <f t="shared" si="10"/>
        <v>0</v>
      </c>
      <c r="R80" s="3">
        <f t="shared" si="11"/>
        <v>6</v>
      </c>
      <c r="S80" s="3">
        <f t="shared" si="12"/>
        <v>0</v>
      </c>
      <c r="T80" s="3">
        <f t="shared" si="13"/>
        <v>0</v>
      </c>
    </row>
    <row r="81" spans="1:20" x14ac:dyDescent="0.25">
      <c r="A81" s="3">
        <v>80</v>
      </c>
      <c r="B81" s="3" t="s">
        <v>92</v>
      </c>
      <c r="C81" s="3" t="s">
        <v>94</v>
      </c>
      <c r="D81" s="5" t="s">
        <v>17</v>
      </c>
      <c r="E81" s="3">
        <v>39</v>
      </c>
      <c r="F81" s="3">
        <v>4</v>
      </c>
      <c r="N81" s="3">
        <f t="shared" si="7"/>
        <v>0</v>
      </c>
      <c r="O81" s="3">
        <f t="shared" si="8"/>
        <v>0</v>
      </c>
      <c r="P81" s="3">
        <f t="shared" si="9"/>
        <v>4</v>
      </c>
      <c r="Q81" s="3">
        <f t="shared" si="10"/>
        <v>0</v>
      </c>
      <c r="R81" s="3">
        <f t="shared" si="11"/>
        <v>0</v>
      </c>
      <c r="S81" s="3">
        <f t="shared" si="12"/>
        <v>0</v>
      </c>
      <c r="T81" s="3">
        <f t="shared" si="13"/>
        <v>0</v>
      </c>
    </row>
    <row r="82" spans="1:20" x14ac:dyDescent="0.25">
      <c r="A82" s="3">
        <v>81</v>
      </c>
      <c r="B82" s="3" t="s">
        <v>88</v>
      </c>
      <c r="C82" s="3" t="s">
        <v>94</v>
      </c>
      <c r="D82" s="5" t="s">
        <v>17</v>
      </c>
      <c r="E82" s="3">
        <v>104</v>
      </c>
      <c r="F82" s="3">
        <v>8</v>
      </c>
      <c r="N82" s="3">
        <f t="shared" si="7"/>
        <v>0</v>
      </c>
      <c r="O82" s="3">
        <f t="shared" si="8"/>
        <v>0</v>
      </c>
      <c r="P82" s="3">
        <f t="shared" si="9"/>
        <v>8</v>
      </c>
      <c r="Q82" s="3">
        <f t="shared" si="10"/>
        <v>0</v>
      </c>
      <c r="R82" s="3">
        <f t="shared" si="11"/>
        <v>0</v>
      </c>
      <c r="S82" s="3">
        <f t="shared" si="12"/>
        <v>0</v>
      </c>
      <c r="T82" s="3">
        <f t="shared" si="13"/>
        <v>0</v>
      </c>
    </row>
    <row r="83" spans="1:20" x14ac:dyDescent="0.25">
      <c r="A83" s="3">
        <v>82</v>
      </c>
      <c r="B83" s="3" t="s">
        <v>93</v>
      </c>
      <c r="C83" s="3" t="s">
        <v>94</v>
      </c>
      <c r="D83" s="5" t="s">
        <v>17</v>
      </c>
      <c r="E83" s="3">
        <v>60</v>
      </c>
      <c r="F83" s="3">
        <v>5</v>
      </c>
      <c r="N83" s="3">
        <f t="shared" si="7"/>
        <v>0</v>
      </c>
      <c r="O83" s="3">
        <f t="shared" si="8"/>
        <v>0</v>
      </c>
      <c r="P83" s="3">
        <f t="shared" si="9"/>
        <v>5</v>
      </c>
      <c r="Q83" s="3">
        <f t="shared" si="10"/>
        <v>0</v>
      </c>
      <c r="R83" s="3">
        <f t="shared" si="11"/>
        <v>0</v>
      </c>
      <c r="S83" s="3">
        <f t="shared" si="12"/>
        <v>0</v>
      </c>
      <c r="T83" s="3">
        <f t="shared" si="13"/>
        <v>0</v>
      </c>
    </row>
    <row r="84" spans="1:20" x14ac:dyDescent="0.25">
      <c r="A84" s="3">
        <v>83</v>
      </c>
      <c r="B84" s="3" t="s">
        <v>86</v>
      </c>
      <c r="C84" s="3" t="s">
        <v>94</v>
      </c>
      <c r="D84" s="5" t="s">
        <v>17</v>
      </c>
      <c r="E84" s="3">
        <v>23</v>
      </c>
      <c r="F84" s="3">
        <v>6</v>
      </c>
      <c r="N84" s="3">
        <f t="shared" si="7"/>
        <v>0</v>
      </c>
      <c r="O84" s="3">
        <f t="shared" si="8"/>
        <v>0</v>
      </c>
      <c r="P84" s="3">
        <f t="shared" si="9"/>
        <v>6</v>
      </c>
      <c r="Q84" s="3">
        <f t="shared" si="10"/>
        <v>0</v>
      </c>
      <c r="R84" s="3">
        <f t="shared" si="11"/>
        <v>0</v>
      </c>
      <c r="S84" s="3">
        <f t="shared" si="12"/>
        <v>0</v>
      </c>
      <c r="T84" s="3">
        <f t="shared" si="13"/>
        <v>0</v>
      </c>
    </row>
    <row r="85" spans="1:20" x14ac:dyDescent="0.25">
      <c r="A85" s="3">
        <v>84</v>
      </c>
      <c r="B85" s="3" t="s">
        <v>91</v>
      </c>
      <c r="C85" s="3" t="s">
        <v>94</v>
      </c>
      <c r="D85" s="5" t="s">
        <v>17</v>
      </c>
      <c r="E85" s="3">
        <v>86</v>
      </c>
      <c r="F85" s="3">
        <v>9</v>
      </c>
      <c r="N85" s="3">
        <f t="shared" si="7"/>
        <v>0</v>
      </c>
      <c r="O85" s="3">
        <f t="shared" si="8"/>
        <v>0</v>
      </c>
      <c r="P85" s="3">
        <f t="shared" si="9"/>
        <v>9</v>
      </c>
      <c r="Q85" s="3">
        <f t="shared" si="10"/>
        <v>0</v>
      </c>
      <c r="R85" s="3">
        <f t="shared" si="11"/>
        <v>0</v>
      </c>
      <c r="S85" s="3">
        <f t="shared" si="12"/>
        <v>0</v>
      </c>
      <c r="T85" s="3">
        <f t="shared" si="13"/>
        <v>0</v>
      </c>
    </row>
    <row r="86" spans="1:20" x14ac:dyDescent="0.25">
      <c r="A86" s="3">
        <v>85</v>
      </c>
      <c r="B86" s="3" t="s">
        <v>89</v>
      </c>
      <c r="C86" s="3" t="s">
        <v>94</v>
      </c>
      <c r="D86" s="5" t="s">
        <v>17</v>
      </c>
      <c r="E86" s="3">
        <v>68</v>
      </c>
      <c r="F86" s="3">
        <v>17</v>
      </c>
      <c r="N86" s="3">
        <f t="shared" si="7"/>
        <v>0</v>
      </c>
      <c r="O86" s="3">
        <f t="shared" si="8"/>
        <v>0</v>
      </c>
      <c r="P86" s="3">
        <f t="shared" si="9"/>
        <v>17</v>
      </c>
      <c r="Q86" s="3">
        <f t="shared" si="10"/>
        <v>0</v>
      </c>
      <c r="R86" s="3">
        <f t="shared" si="11"/>
        <v>0</v>
      </c>
      <c r="S86" s="3">
        <f t="shared" si="12"/>
        <v>0</v>
      </c>
      <c r="T86" s="3">
        <f t="shared" si="13"/>
        <v>0</v>
      </c>
    </row>
    <row r="87" spans="1:20" x14ac:dyDescent="0.25">
      <c r="A87" s="3">
        <v>86</v>
      </c>
      <c r="B87" s="3" t="s">
        <v>87</v>
      </c>
      <c r="C87" s="3" t="s">
        <v>94</v>
      </c>
      <c r="D87" s="5" t="s">
        <v>17</v>
      </c>
      <c r="E87" s="3">
        <v>115</v>
      </c>
      <c r="F87" s="3">
        <v>9</v>
      </c>
      <c r="N87" s="3">
        <f t="shared" si="7"/>
        <v>0</v>
      </c>
      <c r="O87" s="3">
        <f t="shared" si="8"/>
        <v>0</v>
      </c>
      <c r="P87" s="3">
        <f t="shared" si="9"/>
        <v>9</v>
      </c>
      <c r="Q87" s="3">
        <f t="shared" si="10"/>
        <v>0</v>
      </c>
      <c r="R87" s="3">
        <f t="shared" si="11"/>
        <v>0</v>
      </c>
      <c r="S87" s="3">
        <f t="shared" si="12"/>
        <v>0</v>
      </c>
      <c r="T87" s="3">
        <f t="shared" si="13"/>
        <v>0</v>
      </c>
    </row>
    <row r="88" spans="1:20" x14ac:dyDescent="0.25">
      <c r="A88" s="3">
        <v>87</v>
      </c>
      <c r="B88" s="3" t="s">
        <v>90</v>
      </c>
      <c r="C88" s="3" t="s">
        <v>94</v>
      </c>
      <c r="D88" s="5" t="s">
        <v>17</v>
      </c>
      <c r="E88" s="3">
        <v>37</v>
      </c>
      <c r="F88" s="3">
        <v>18</v>
      </c>
      <c r="N88" s="3">
        <f t="shared" si="7"/>
        <v>0</v>
      </c>
      <c r="O88" s="3">
        <f t="shared" si="8"/>
        <v>0</v>
      </c>
      <c r="P88" s="3">
        <f t="shared" si="9"/>
        <v>18</v>
      </c>
      <c r="Q88" s="3">
        <f t="shared" si="10"/>
        <v>0</v>
      </c>
      <c r="R88" s="3">
        <f t="shared" si="11"/>
        <v>0</v>
      </c>
      <c r="S88" s="3">
        <f t="shared" si="12"/>
        <v>0</v>
      </c>
      <c r="T88" s="3">
        <f t="shared" si="13"/>
        <v>0</v>
      </c>
    </row>
    <row r="89" spans="1:20" x14ac:dyDescent="0.25">
      <c r="A89" s="3">
        <v>88</v>
      </c>
      <c r="B89" s="3" t="s">
        <v>96</v>
      </c>
      <c r="C89" s="3" t="s">
        <v>16</v>
      </c>
      <c r="D89" s="3" t="s">
        <v>34</v>
      </c>
      <c r="E89" s="3">
        <v>91</v>
      </c>
      <c r="F89" s="3">
        <v>0</v>
      </c>
      <c r="N89" s="3">
        <f t="shared" si="7"/>
        <v>0</v>
      </c>
      <c r="O89" s="3">
        <f t="shared" si="8"/>
        <v>0</v>
      </c>
      <c r="P89" s="3">
        <f t="shared" si="9"/>
        <v>0</v>
      </c>
      <c r="Q89" s="3">
        <f t="shared" si="10"/>
        <v>0</v>
      </c>
      <c r="R89" s="3">
        <f t="shared" si="11"/>
        <v>0</v>
      </c>
      <c r="S89" s="3">
        <f t="shared" si="12"/>
        <v>0</v>
      </c>
      <c r="T89" s="3">
        <f t="shared" si="13"/>
        <v>0</v>
      </c>
    </row>
    <row r="90" spans="1:20" x14ac:dyDescent="0.25">
      <c r="A90" s="3">
        <v>89</v>
      </c>
      <c r="B90" s="3" t="s">
        <v>97</v>
      </c>
      <c r="C90" s="3" t="s">
        <v>16</v>
      </c>
      <c r="D90" s="3" t="s">
        <v>34</v>
      </c>
      <c r="E90" s="3">
        <v>128</v>
      </c>
      <c r="F90" s="3">
        <v>0</v>
      </c>
      <c r="N90" s="3">
        <f t="shared" si="7"/>
        <v>0</v>
      </c>
      <c r="O90" s="3">
        <f t="shared" si="8"/>
        <v>0</v>
      </c>
      <c r="P90" s="3">
        <f t="shared" si="9"/>
        <v>0</v>
      </c>
      <c r="Q90" s="3">
        <f t="shared" si="10"/>
        <v>0</v>
      </c>
      <c r="R90" s="3">
        <f t="shared" si="11"/>
        <v>0</v>
      </c>
      <c r="S90" s="3">
        <f t="shared" si="12"/>
        <v>0</v>
      </c>
      <c r="T90" s="3">
        <f t="shared" si="13"/>
        <v>0</v>
      </c>
    </row>
    <row r="91" spans="1:20" x14ac:dyDescent="0.25">
      <c r="A91" s="3">
        <v>90</v>
      </c>
      <c r="B91" s="3" t="s">
        <v>98</v>
      </c>
      <c r="C91" s="3" t="s">
        <v>99</v>
      </c>
      <c r="D91" s="3" t="s">
        <v>34</v>
      </c>
      <c r="E91" s="3">
        <v>48</v>
      </c>
      <c r="F91" s="3">
        <v>0</v>
      </c>
      <c r="N91" s="3">
        <f t="shared" si="7"/>
        <v>0</v>
      </c>
      <c r="O91" s="3">
        <f t="shared" si="8"/>
        <v>0</v>
      </c>
      <c r="P91" s="3">
        <f t="shared" si="9"/>
        <v>0</v>
      </c>
      <c r="Q91" s="3">
        <f t="shared" si="10"/>
        <v>0</v>
      </c>
      <c r="R91" s="3">
        <f t="shared" si="11"/>
        <v>0</v>
      </c>
      <c r="S91" s="3">
        <f t="shared" si="12"/>
        <v>0</v>
      </c>
      <c r="T91" s="3">
        <f t="shared" si="13"/>
        <v>0</v>
      </c>
    </row>
    <row r="92" spans="1:20" x14ac:dyDescent="0.25">
      <c r="A92" s="3">
        <v>91</v>
      </c>
      <c r="B92" s="3" t="s">
        <v>100</v>
      </c>
      <c r="C92" s="3" t="s">
        <v>99</v>
      </c>
      <c r="D92" s="3" t="s">
        <v>34</v>
      </c>
      <c r="E92" s="3">
        <v>123</v>
      </c>
      <c r="F92" s="3">
        <v>3</v>
      </c>
      <c r="N92" s="3">
        <f t="shared" si="7"/>
        <v>0</v>
      </c>
      <c r="O92" s="3">
        <f t="shared" si="8"/>
        <v>0</v>
      </c>
      <c r="P92" s="3">
        <f t="shared" si="9"/>
        <v>0</v>
      </c>
      <c r="Q92" s="3">
        <f t="shared" si="10"/>
        <v>0</v>
      </c>
      <c r="R92" s="3">
        <f t="shared" si="11"/>
        <v>0</v>
      </c>
      <c r="S92" s="3">
        <f t="shared" si="12"/>
        <v>0</v>
      </c>
      <c r="T92" s="3">
        <f t="shared" si="13"/>
        <v>3</v>
      </c>
    </row>
    <row r="93" spans="1:20" x14ac:dyDescent="0.25">
      <c r="A93" s="3">
        <v>92</v>
      </c>
      <c r="B93" s="3" t="s">
        <v>111</v>
      </c>
      <c r="C93" s="3" t="s">
        <v>99</v>
      </c>
      <c r="D93" s="3" t="s">
        <v>34</v>
      </c>
      <c r="E93" s="3">
        <v>105</v>
      </c>
      <c r="F93" s="3">
        <v>0</v>
      </c>
      <c r="N93" s="3">
        <f t="shared" si="7"/>
        <v>0</v>
      </c>
      <c r="O93" s="3">
        <f t="shared" si="8"/>
        <v>0</v>
      </c>
      <c r="P93" s="3">
        <f t="shared" si="9"/>
        <v>0</v>
      </c>
      <c r="Q93" s="3">
        <f t="shared" si="10"/>
        <v>0</v>
      </c>
      <c r="R93" s="3">
        <f t="shared" si="11"/>
        <v>0</v>
      </c>
      <c r="S93" s="3">
        <f t="shared" si="12"/>
        <v>0</v>
      </c>
      <c r="T93" s="3">
        <f t="shared" si="13"/>
        <v>0</v>
      </c>
    </row>
    <row r="94" spans="1:20" x14ac:dyDescent="0.25">
      <c r="A94" s="3">
        <v>93</v>
      </c>
      <c r="B94" s="3" t="s">
        <v>101</v>
      </c>
      <c r="C94" s="3" t="s">
        <v>99</v>
      </c>
      <c r="D94" s="3" t="s">
        <v>34</v>
      </c>
      <c r="E94" s="3">
        <v>148</v>
      </c>
      <c r="F94" s="3">
        <v>0</v>
      </c>
      <c r="N94" s="3">
        <f t="shared" si="7"/>
        <v>0</v>
      </c>
      <c r="O94" s="3">
        <f t="shared" si="8"/>
        <v>0</v>
      </c>
      <c r="P94" s="3">
        <f t="shared" si="9"/>
        <v>0</v>
      </c>
      <c r="Q94" s="3">
        <f t="shared" si="10"/>
        <v>0</v>
      </c>
      <c r="R94" s="3">
        <f t="shared" si="11"/>
        <v>0</v>
      </c>
      <c r="S94" s="3">
        <f t="shared" si="12"/>
        <v>0</v>
      </c>
      <c r="T94" s="3">
        <f t="shared" si="13"/>
        <v>0</v>
      </c>
    </row>
    <row r="95" spans="1:20" x14ac:dyDescent="0.25">
      <c r="A95" s="3">
        <v>94</v>
      </c>
      <c r="B95" s="3" t="s">
        <v>102</v>
      </c>
      <c r="C95" s="3" t="s">
        <v>99</v>
      </c>
      <c r="D95" s="3" t="s">
        <v>34</v>
      </c>
      <c r="E95" s="3">
        <v>114</v>
      </c>
      <c r="F95" s="3">
        <v>0</v>
      </c>
      <c r="N95" s="3">
        <f t="shared" si="7"/>
        <v>0</v>
      </c>
      <c r="O95" s="3">
        <f t="shared" si="8"/>
        <v>0</v>
      </c>
      <c r="P95" s="3">
        <f t="shared" si="9"/>
        <v>0</v>
      </c>
      <c r="Q95" s="3">
        <f t="shared" si="10"/>
        <v>0</v>
      </c>
      <c r="R95" s="3">
        <f t="shared" si="11"/>
        <v>0</v>
      </c>
      <c r="S95" s="3">
        <f t="shared" si="12"/>
        <v>0</v>
      </c>
      <c r="T95" s="3">
        <f t="shared" si="13"/>
        <v>0</v>
      </c>
    </row>
    <row r="96" spans="1:20" x14ac:dyDescent="0.25">
      <c r="A96" s="3">
        <v>95</v>
      </c>
      <c r="B96" s="3" t="s">
        <v>103</v>
      </c>
      <c r="C96" s="3" t="s">
        <v>99</v>
      </c>
      <c r="D96" s="3" t="s">
        <v>34</v>
      </c>
      <c r="E96" s="3">
        <v>34</v>
      </c>
      <c r="F96" s="3">
        <v>2</v>
      </c>
      <c r="N96" s="3">
        <f t="shared" si="7"/>
        <v>0</v>
      </c>
      <c r="O96" s="3">
        <f t="shared" si="8"/>
        <v>0</v>
      </c>
      <c r="P96" s="3">
        <f t="shared" si="9"/>
        <v>0</v>
      </c>
      <c r="Q96" s="3">
        <f t="shared" si="10"/>
        <v>0</v>
      </c>
      <c r="R96" s="3">
        <f t="shared" si="11"/>
        <v>0</v>
      </c>
      <c r="S96" s="3">
        <f t="shared" si="12"/>
        <v>0</v>
      </c>
      <c r="T96" s="3">
        <f t="shared" si="13"/>
        <v>2</v>
      </c>
    </row>
  </sheetData>
  <autoFilter ref="A1:F96"/>
  <sortState ref="B98:B105">
    <sortCondition ref="B102"/>
  </sortState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view="pageBreakPreview" zoomScaleNormal="100" zoomScaleSheetLayoutView="100" workbookViewId="0">
      <selection activeCell="G3" sqref="G3"/>
    </sheetView>
  </sheetViews>
  <sheetFormatPr defaultRowHeight="15" x14ac:dyDescent="0.25"/>
  <cols>
    <col min="2" max="2" width="36" bestFit="1" customWidth="1"/>
    <col min="6" max="6" width="9.140625" customWidth="1"/>
  </cols>
  <sheetData>
    <row r="1" spans="1:16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120</v>
      </c>
      <c r="F1" s="3" t="s">
        <v>121</v>
      </c>
      <c r="G1" s="3" t="s">
        <v>124</v>
      </c>
    </row>
    <row r="2" spans="1:16" x14ac:dyDescent="0.25">
      <c r="A2" s="3">
        <v>1</v>
      </c>
      <c r="B2" s="1" t="s">
        <v>22</v>
      </c>
      <c r="C2" s="3" t="s">
        <v>105</v>
      </c>
      <c r="D2" s="5" t="s">
        <v>34</v>
      </c>
      <c r="E2" s="4">
        <v>8</v>
      </c>
      <c r="F2" s="3">
        <v>13</v>
      </c>
      <c r="G2" t="s">
        <v>115</v>
      </c>
    </row>
    <row r="3" spans="1:16" x14ac:dyDescent="0.25">
      <c r="A3" s="3">
        <v>2</v>
      </c>
      <c r="B3" s="1" t="s">
        <v>31</v>
      </c>
      <c r="C3" s="3" t="s">
        <v>105</v>
      </c>
      <c r="D3" s="5" t="s">
        <v>34</v>
      </c>
      <c r="E3" s="4">
        <v>88</v>
      </c>
      <c r="F3" s="3">
        <v>13</v>
      </c>
      <c r="G3" t="s">
        <v>115</v>
      </c>
    </row>
    <row r="4" spans="1:16" x14ac:dyDescent="0.25">
      <c r="A4" s="3">
        <v>3</v>
      </c>
      <c r="B4" s="3" t="s">
        <v>63</v>
      </c>
      <c r="C4" s="3" t="s">
        <v>62</v>
      </c>
      <c r="D4" s="5" t="s">
        <v>34</v>
      </c>
      <c r="E4" s="4">
        <v>129</v>
      </c>
      <c r="F4" s="3">
        <v>13</v>
      </c>
      <c r="G4" t="s">
        <v>115</v>
      </c>
    </row>
    <row r="5" spans="1:16" x14ac:dyDescent="0.25">
      <c r="A5" s="3">
        <v>4</v>
      </c>
      <c r="B5" s="3" t="s">
        <v>83</v>
      </c>
      <c r="C5" s="3" t="s">
        <v>82</v>
      </c>
      <c r="D5" s="5" t="s">
        <v>34</v>
      </c>
      <c r="E5" s="4">
        <v>59</v>
      </c>
      <c r="F5" s="3">
        <v>13</v>
      </c>
      <c r="G5" t="s">
        <v>115</v>
      </c>
    </row>
    <row r="6" spans="1:16" x14ac:dyDescent="0.25">
      <c r="A6" s="3">
        <v>5</v>
      </c>
      <c r="B6" s="3" t="s">
        <v>85</v>
      </c>
      <c r="C6" s="3" t="s">
        <v>82</v>
      </c>
      <c r="D6" s="5" t="s">
        <v>34</v>
      </c>
      <c r="E6" s="4">
        <v>18</v>
      </c>
      <c r="F6" s="3">
        <v>11</v>
      </c>
      <c r="G6" s="2" t="s">
        <v>116</v>
      </c>
    </row>
    <row r="7" spans="1:16" x14ac:dyDescent="0.25">
      <c r="A7" s="3">
        <v>6</v>
      </c>
      <c r="B7" s="1" t="s">
        <v>20</v>
      </c>
      <c r="C7" s="3" t="s">
        <v>105</v>
      </c>
      <c r="D7" s="5" t="s">
        <v>34</v>
      </c>
      <c r="E7" s="4">
        <v>124</v>
      </c>
      <c r="F7" s="3">
        <v>10</v>
      </c>
      <c r="G7" s="8" t="s">
        <v>117</v>
      </c>
      <c r="P7">
        <f>23/2+7/3</f>
        <v>13.833333333333334</v>
      </c>
    </row>
    <row r="8" spans="1:16" x14ac:dyDescent="0.25">
      <c r="A8" s="3">
        <v>7</v>
      </c>
      <c r="B8" s="1" t="s">
        <v>25</v>
      </c>
      <c r="C8" s="3" t="s">
        <v>16</v>
      </c>
      <c r="D8" s="5" t="s">
        <v>34</v>
      </c>
      <c r="E8" s="4">
        <v>102</v>
      </c>
      <c r="F8" s="3">
        <v>9</v>
      </c>
    </row>
    <row r="9" spans="1:16" x14ac:dyDescent="0.25">
      <c r="A9" s="3">
        <v>8</v>
      </c>
      <c r="B9" s="1" t="s">
        <v>32</v>
      </c>
      <c r="C9" s="3" t="s">
        <v>16</v>
      </c>
      <c r="D9" s="5" t="s">
        <v>34</v>
      </c>
      <c r="E9" s="4">
        <v>113</v>
      </c>
      <c r="F9" s="3">
        <v>9</v>
      </c>
    </row>
    <row r="10" spans="1:16" x14ac:dyDescent="0.25">
      <c r="A10" s="3">
        <v>9</v>
      </c>
      <c r="B10" s="3" t="s">
        <v>64</v>
      </c>
      <c r="C10" s="3" t="s">
        <v>62</v>
      </c>
      <c r="D10" s="5" t="s">
        <v>34</v>
      </c>
      <c r="E10" s="4">
        <v>25</v>
      </c>
      <c r="F10" s="3">
        <v>9</v>
      </c>
    </row>
    <row r="11" spans="1:16" x14ac:dyDescent="0.25">
      <c r="A11" s="3">
        <v>10</v>
      </c>
      <c r="B11" s="1" t="s">
        <v>29</v>
      </c>
      <c r="C11" s="3" t="s">
        <v>16</v>
      </c>
      <c r="D11" s="5" t="s">
        <v>34</v>
      </c>
      <c r="E11" s="4">
        <v>109</v>
      </c>
      <c r="F11" s="3">
        <v>8</v>
      </c>
    </row>
    <row r="12" spans="1:16" x14ac:dyDescent="0.25">
      <c r="A12" s="3">
        <v>11</v>
      </c>
      <c r="B12" s="3" t="s">
        <v>73</v>
      </c>
      <c r="C12" s="3" t="s">
        <v>107</v>
      </c>
      <c r="D12" s="5" t="s">
        <v>34</v>
      </c>
      <c r="E12" s="4">
        <v>42</v>
      </c>
      <c r="F12" s="3">
        <v>8</v>
      </c>
    </row>
    <row r="13" spans="1:16" x14ac:dyDescent="0.25">
      <c r="A13" s="3">
        <v>12</v>
      </c>
      <c r="B13" s="3" t="s">
        <v>72</v>
      </c>
      <c r="C13" s="3" t="s">
        <v>107</v>
      </c>
      <c r="D13" s="5" t="s">
        <v>34</v>
      </c>
      <c r="E13" s="4">
        <v>82</v>
      </c>
      <c r="F13" s="3">
        <v>8</v>
      </c>
    </row>
    <row r="14" spans="1:16" x14ac:dyDescent="0.25">
      <c r="A14" s="3">
        <v>13</v>
      </c>
      <c r="B14" s="1" t="s">
        <v>19</v>
      </c>
      <c r="C14" s="3" t="s">
        <v>16</v>
      </c>
      <c r="D14" s="5" t="s">
        <v>34</v>
      </c>
      <c r="E14" s="4">
        <v>127</v>
      </c>
      <c r="F14" s="3">
        <v>7</v>
      </c>
    </row>
    <row r="15" spans="1:16" x14ac:dyDescent="0.25">
      <c r="A15" s="3">
        <v>14</v>
      </c>
      <c r="B15" s="3" t="s">
        <v>52</v>
      </c>
      <c r="C15" s="3" t="s">
        <v>45</v>
      </c>
      <c r="D15" s="5" t="s">
        <v>34</v>
      </c>
      <c r="E15" s="4">
        <v>47</v>
      </c>
      <c r="F15" s="3">
        <v>7</v>
      </c>
    </row>
    <row r="16" spans="1:16" x14ac:dyDescent="0.25">
      <c r="A16" s="3">
        <v>15</v>
      </c>
      <c r="B16" s="3" t="s">
        <v>47</v>
      </c>
      <c r="C16" s="3" t="s">
        <v>45</v>
      </c>
      <c r="D16" s="5" t="s">
        <v>34</v>
      </c>
      <c r="E16" s="4">
        <v>52</v>
      </c>
      <c r="F16" s="3">
        <v>6</v>
      </c>
    </row>
    <row r="17" spans="1:16" x14ac:dyDescent="0.25">
      <c r="A17" s="3">
        <v>16</v>
      </c>
      <c r="B17" s="3" t="s">
        <v>49</v>
      </c>
      <c r="C17" s="3" t="s">
        <v>45</v>
      </c>
      <c r="D17" s="5" t="s">
        <v>34</v>
      </c>
      <c r="E17" s="4">
        <v>150</v>
      </c>
      <c r="F17" s="3">
        <v>6</v>
      </c>
      <c r="P17">
        <f>13/2+(11+8+2)/6</f>
        <v>10</v>
      </c>
    </row>
    <row r="18" spans="1:16" x14ac:dyDescent="0.25">
      <c r="A18" s="3">
        <v>17</v>
      </c>
      <c r="B18" s="3" t="s">
        <v>70</v>
      </c>
      <c r="C18" s="3" t="s">
        <v>107</v>
      </c>
      <c r="D18" s="5" t="s">
        <v>34</v>
      </c>
      <c r="E18" s="4">
        <v>70</v>
      </c>
      <c r="F18" s="3">
        <v>6</v>
      </c>
      <c r="P18">
        <f>8+(12+6+2)/5</f>
        <v>12</v>
      </c>
    </row>
    <row r="19" spans="1:16" x14ac:dyDescent="0.25">
      <c r="A19" s="3">
        <v>18</v>
      </c>
      <c r="B19" s="3" t="s">
        <v>112</v>
      </c>
      <c r="C19" s="3" t="s">
        <v>107</v>
      </c>
      <c r="D19" s="5" t="s">
        <v>34</v>
      </c>
      <c r="E19" s="4">
        <v>62</v>
      </c>
      <c r="F19" s="3">
        <v>6</v>
      </c>
    </row>
    <row r="20" spans="1:16" x14ac:dyDescent="0.25">
      <c r="A20" s="3">
        <v>19</v>
      </c>
      <c r="B20" s="3" t="s">
        <v>84</v>
      </c>
      <c r="C20" s="3" t="s">
        <v>82</v>
      </c>
      <c r="D20" s="5" t="s">
        <v>34</v>
      </c>
      <c r="E20" s="4">
        <v>110</v>
      </c>
      <c r="F20" s="3">
        <v>6</v>
      </c>
    </row>
    <row r="21" spans="1:16" x14ac:dyDescent="0.25">
      <c r="A21" s="3">
        <v>20</v>
      </c>
      <c r="B21" s="1" t="s">
        <v>28</v>
      </c>
      <c r="C21" s="3" t="s">
        <v>16</v>
      </c>
      <c r="D21" s="5" t="s">
        <v>34</v>
      </c>
      <c r="E21" s="4">
        <v>126</v>
      </c>
      <c r="F21" s="3">
        <v>5</v>
      </c>
    </row>
    <row r="22" spans="1:16" x14ac:dyDescent="0.25">
      <c r="A22" s="3">
        <v>21</v>
      </c>
      <c r="B22" s="3" t="s">
        <v>46</v>
      </c>
      <c r="C22" s="3"/>
      <c r="D22" s="5" t="s">
        <v>34</v>
      </c>
      <c r="E22" s="4">
        <v>26</v>
      </c>
      <c r="F22" s="3">
        <v>5</v>
      </c>
    </row>
    <row r="23" spans="1:16" x14ac:dyDescent="0.25">
      <c r="A23" s="3">
        <v>22</v>
      </c>
      <c r="B23" s="3" t="s">
        <v>48</v>
      </c>
      <c r="C23" s="3" t="s">
        <v>45</v>
      </c>
      <c r="D23" s="5" t="s">
        <v>34</v>
      </c>
      <c r="E23" s="4">
        <v>145</v>
      </c>
      <c r="F23" s="3">
        <v>5</v>
      </c>
    </row>
    <row r="24" spans="1:16" x14ac:dyDescent="0.25">
      <c r="A24" s="3">
        <v>23</v>
      </c>
      <c r="B24" s="1" t="s">
        <v>33</v>
      </c>
      <c r="C24" s="3" t="s">
        <v>105</v>
      </c>
      <c r="D24" s="5" t="s">
        <v>34</v>
      </c>
      <c r="E24" s="4">
        <v>66</v>
      </c>
      <c r="F24" s="3">
        <v>4</v>
      </c>
    </row>
    <row r="25" spans="1:16" x14ac:dyDescent="0.25">
      <c r="A25" s="3">
        <v>24</v>
      </c>
      <c r="B25" s="3" t="s">
        <v>53</v>
      </c>
      <c r="C25" s="3" t="s">
        <v>45</v>
      </c>
      <c r="D25" s="5" t="s">
        <v>34</v>
      </c>
      <c r="E25" s="4">
        <v>100</v>
      </c>
      <c r="F25" s="3">
        <v>4</v>
      </c>
    </row>
    <row r="26" spans="1:16" x14ac:dyDescent="0.25">
      <c r="A26" s="3">
        <v>25</v>
      </c>
      <c r="B26" s="3" t="s">
        <v>55</v>
      </c>
      <c r="C26" s="3" t="s">
        <v>45</v>
      </c>
      <c r="D26" s="5" t="s">
        <v>34</v>
      </c>
      <c r="E26" s="4">
        <v>28</v>
      </c>
      <c r="F26" s="3">
        <v>4</v>
      </c>
    </row>
    <row r="27" spans="1:16" x14ac:dyDescent="0.25">
      <c r="A27" s="3">
        <v>26</v>
      </c>
      <c r="B27" s="1" t="s">
        <v>21</v>
      </c>
      <c r="C27" s="3" t="s">
        <v>105</v>
      </c>
      <c r="D27" s="5" t="s">
        <v>34</v>
      </c>
      <c r="E27" s="4">
        <v>53</v>
      </c>
      <c r="F27" s="3">
        <v>3</v>
      </c>
    </row>
    <row r="28" spans="1:16" x14ac:dyDescent="0.25">
      <c r="A28" s="3">
        <v>27</v>
      </c>
      <c r="B28" s="1" t="s">
        <v>24</v>
      </c>
      <c r="C28" s="3" t="s">
        <v>16</v>
      </c>
      <c r="D28" s="5" t="s">
        <v>34</v>
      </c>
      <c r="E28" s="4">
        <v>149</v>
      </c>
      <c r="F28" s="3">
        <v>3</v>
      </c>
    </row>
    <row r="29" spans="1:16" x14ac:dyDescent="0.25">
      <c r="A29" s="3">
        <v>28</v>
      </c>
      <c r="B29" s="1" t="s">
        <v>26</v>
      </c>
      <c r="C29" s="3" t="s">
        <v>16</v>
      </c>
      <c r="D29" s="5" t="s">
        <v>34</v>
      </c>
      <c r="E29" s="4">
        <v>1</v>
      </c>
      <c r="F29" s="3">
        <v>3</v>
      </c>
    </row>
    <row r="30" spans="1:16" x14ac:dyDescent="0.25">
      <c r="A30" s="3">
        <v>29</v>
      </c>
      <c r="B30" s="3" t="s">
        <v>69</v>
      </c>
      <c r="C30" s="3" t="s">
        <v>107</v>
      </c>
      <c r="D30" s="5" t="s">
        <v>34</v>
      </c>
      <c r="E30" s="4">
        <v>41</v>
      </c>
      <c r="F30" s="3">
        <v>3</v>
      </c>
    </row>
    <row r="31" spans="1:16" x14ac:dyDescent="0.25">
      <c r="A31" s="3">
        <v>30</v>
      </c>
      <c r="B31" s="3" t="s">
        <v>71</v>
      </c>
      <c r="C31" s="3" t="s">
        <v>107</v>
      </c>
      <c r="D31" s="5" t="s">
        <v>34</v>
      </c>
      <c r="E31" s="4">
        <v>84</v>
      </c>
      <c r="F31" s="3">
        <v>3</v>
      </c>
    </row>
    <row r="32" spans="1:16" x14ac:dyDescent="0.25">
      <c r="A32" s="3">
        <v>31</v>
      </c>
      <c r="B32" s="3" t="s">
        <v>100</v>
      </c>
      <c r="C32" s="3" t="s">
        <v>99</v>
      </c>
      <c r="D32" s="3" t="s">
        <v>34</v>
      </c>
      <c r="E32" s="4">
        <v>123</v>
      </c>
      <c r="F32" s="3">
        <v>3</v>
      </c>
    </row>
    <row r="33" spans="1:6" x14ac:dyDescent="0.25">
      <c r="A33" s="3">
        <v>32</v>
      </c>
      <c r="B33" s="1" t="s">
        <v>30</v>
      </c>
      <c r="C33" s="3" t="s">
        <v>16</v>
      </c>
      <c r="D33" s="5" t="s">
        <v>34</v>
      </c>
      <c r="E33" s="4">
        <v>134</v>
      </c>
      <c r="F33" s="3">
        <v>2</v>
      </c>
    </row>
    <row r="34" spans="1:6" x14ac:dyDescent="0.25">
      <c r="A34" s="3">
        <v>33</v>
      </c>
      <c r="B34" s="3" t="s">
        <v>51</v>
      </c>
      <c r="C34" s="3" t="s">
        <v>45</v>
      </c>
      <c r="D34" s="5" t="s">
        <v>34</v>
      </c>
      <c r="E34" s="4">
        <v>143</v>
      </c>
      <c r="F34" s="3">
        <v>2</v>
      </c>
    </row>
    <row r="35" spans="1:6" x14ac:dyDescent="0.25">
      <c r="A35" s="3">
        <v>34</v>
      </c>
      <c r="B35" s="3" t="s">
        <v>113</v>
      </c>
      <c r="C35" s="3" t="s">
        <v>107</v>
      </c>
      <c r="D35" s="5" t="s">
        <v>34</v>
      </c>
      <c r="E35" s="4">
        <v>50</v>
      </c>
      <c r="F35" s="3">
        <v>2</v>
      </c>
    </row>
    <row r="36" spans="1:6" x14ac:dyDescent="0.25">
      <c r="A36" s="3">
        <v>35</v>
      </c>
      <c r="B36" s="3" t="s">
        <v>103</v>
      </c>
      <c r="C36" s="3" t="s">
        <v>99</v>
      </c>
      <c r="D36" s="3" t="s">
        <v>34</v>
      </c>
      <c r="E36" s="4">
        <v>34</v>
      </c>
      <c r="F36" s="3">
        <v>2</v>
      </c>
    </row>
    <row r="37" spans="1:6" x14ac:dyDescent="0.25">
      <c r="A37" s="3">
        <v>36</v>
      </c>
      <c r="B37" s="1" t="s">
        <v>18</v>
      </c>
      <c r="C37" s="3" t="s">
        <v>16</v>
      </c>
      <c r="D37" s="5" t="s">
        <v>34</v>
      </c>
      <c r="E37" s="4">
        <v>96</v>
      </c>
      <c r="F37" s="3">
        <v>1</v>
      </c>
    </row>
    <row r="38" spans="1:6" x14ac:dyDescent="0.25">
      <c r="A38" s="3">
        <v>37</v>
      </c>
      <c r="B38" s="3" t="s">
        <v>50</v>
      </c>
      <c r="C38" s="3"/>
      <c r="D38" s="5" t="s">
        <v>34</v>
      </c>
      <c r="E38" s="4">
        <v>101</v>
      </c>
      <c r="F38" s="3">
        <v>1</v>
      </c>
    </row>
    <row r="39" spans="1:6" x14ac:dyDescent="0.25">
      <c r="A39" s="3">
        <v>38</v>
      </c>
      <c r="B39" s="1" t="s">
        <v>23</v>
      </c>
      <c r="C39" s="3" t="s">
        <v>16</v>
      </c>
      <c r="D39" s="5" t="s">
        <v>34</v>
      </c>
      <c r="E39" s="4">
        <v>98</v>
      </c>
      <c r="F39" s="3">
        <v>0</v>
      </c>
    </row>
    <row r="40" spans="1:6" x14ac:dyDescent="0.25">
      <c r="A40" s="3">
        <v>39</v>
      </c>
      <c r="B40" s="1" t="s">
        <v>27</v>
      </c>
      <c r="C40" s="3" t="s">
        <v>105</v>
      </c>
      <c r="D40" s="5" t="s">
        <v>34</v>
      </c>
      <c r="E40" s="4">
        <v>118</v>
      </c>
      <c r="F40" s="3">
        <v>0</v>
      </c>
    </row>
    <row r="41" spans="1:6" x14ac:dyDescent="0.25">
      <c r="A41" s="3">
        <v>40</v>
      </c>
      <c r="B41" s="3" t="s">
        <v>114</v>
      </c>
      <c r="C41" s="3" t="s">
        <v>45</v>
      </c>
      <c r="D41" s="5" t="s">
        <v>34</v>
      </c>
      <c r="E41" s="4">
        <v>54</v>
      </c>
      <c r="F41" s="3">
        <v>0</v>
      </c>
    </row>
    <row r="42" spans="1:6" x14ac:dyDescent="0.25">
      <c r="A42" s="3">
        <v>41</v>
      </c>
      <c r="B42" s="3" t="s">
        <v>54</v>
      </c>
      <c r="C42" s="3"/>
      <c r="D42" s="5" t="s">
        <v>34</v>
      </c>
      <c r="E42" s="4">
        <v>3</v>
      </c>
      <c r="F42" s="3">
        <v>0</v>
      </c>
    </row>
    <row r="43" spans="1:6" x14ac:dyDescent="0.25">
      <c r="A43" s="3">
        <v>42</v>
      </c>
      <c r="B43" s="3" t="s">
        <v>96</v>
      </c>
      <c r="C43" s="3" t="s">
        <v>16</v>
      </c>
      <c r="D43" s="3" t="s">
        <v>34</v>
      </c>
      <c r="E43" s="4">
        <v>91</v>
      </c>
      <c r="F43" s="3">
        <v>0</v>
      </c>
    </row>
    <row r="44" spans="1:6" x14ac:dyDescent="0.25">
      <c r="A44" s="3">
        <v>43</v>
      </c>
      <c r="B44" s="3" t="s">
        <v>97</v>
      </c>
      <c r="C44" s="3" t="s">
        <v>16</v>
      </c>
      <c r="D44" s="3" t="s">
        <v>34</v>
      </c>
      <c r="E44" s="4">
        <v>128</v>
      </c>
      <c r="F44" s="3">
        <v>0</v>
      </c>
    </row>
    <row r="45" spans="1:6" x14ac:dyDescent="0.25">
      <c r="A45" s="3">
        <v>44</v>
      </c>
      <c r="B45" s="3" t="s">
        <v>98</v>
      </c>
      <c r="C45" s="3" t="s">
        <v>99</v>
      </c>
      <c r="D45" s="3" t="s">
        <v>34</v>
      </c>
      <c r="E45" s="4">
        <v>48</v>
      </c>
      <c r="F45" s="3">
        <v>0</v>
      </c>
    </row>
    <row r="46" spans="1:6" x14ac:dyDescent="0.25">
      <c r="A46" s="3">
        <v>45</v>
      </c>
      <c r="B46" s="3" t="s">
        <v>111</v>
      </c>
      <c r="C46" s="3" t="s">
        <v>99</v>
      </c>
      <c r="D46" s="3" t="s">
        <v>34</v>
      </c>
      <c r="E46" s="4">
        <v>105</v>
      </c>
      <c r="F46" s="3">
        <v>0</v>
      </c>
    </row>
    <row r="47" spans="1:6" x14ac:dyDescent="0.25">
      <c r="A47" s="3">
        <v>46</v>
      </c>
      <c r="B47" s="3" t="s">
        <v>101</v>
      </c>
      <c r="C47" s="3" t="s">
        <v>99</v>
      </c>
      <c r="D47" s="3" t="s">
        <v>34</v>
      </c>
      <c r="E47" s="4">
        <v>148</v>
      </c>
      <c r="F47" s="3">
        <v>0</v>
      </c>
    </row>
    <row r="48" spans="1:6" x14ac:dyDescent="0.25">
      <c r="A48" s="3">
        <v>47</v>
      </c>
      <c r="B48" s="3" t="s">
        <v>102</v>
      </c>
      <c r="C48" s="3" t="s">
        <v>99</v>
      </c>
      <c r="D48" s="3" t="s">
        <v>34</v>
      </c>
      <c r="E48" s="4">
        <v>114</v>
      </c>
      <c r="F48" s="3">
        <v>0</v>
      </c>
    </row>
    <row r="51" spans="8:8" x14ac:dyDescent="0.25">
      <c r="H51">
        <f>5/6+2.5</f>
        <v>3.3333333333333335</v>
      </c>
    </row>
    <row r="54" spans="8:8" x14ac:dyDescent="0.25">
      <c r="H54">
        <f>(13+11+6)/3+12</f>
        <v>22</v>
      </c>
    </row>
    <row r="56" spans="8:8" x14ac:dyDescent="0.25">
      <c r="H56">
        <f>(16+12+6+2)/7+8</f>
        <v>13.142857142857142</v>
      </c>
    </row>
    <row r="59" spans="8:8" x14ac:dyDescent="0.25">
      <c r="H59">
        <f>(13+10+7)/5+11.5</f>
        <v>17.5</v>
      </c>
    </row>
    <row r="61" spans="8:8" x14ac:dyDescent="0.25">
      <c r="H61">
        <f>(7+12+5+10)/8+6.5</f>
        <v>10.75</v>
      </c>
    </row>
  </sheetData>
  <sortState ref="A1:F47">
    <sortCondition descending="1" ref="F1:F47"/>
  </sortState>
  <pageMargins left="0.7" right="0.7" top="0.75" bottom="0.75" header="0.3" footer="0.3"/>
  <pageSetup paperSize="9" scale="96" orientation="portrait" r:id="rId1"/>
  <rowBreaks count="1" manualBreakCount="1">
    <brk id="4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workbookViewId="0">
      <selection activeCell="Q6" sqref="Q6"/>
    </sheetView>
  </sheetViews>
  <sheetFormatPr defaultRowHeight="15" x14ac:dyDescent="0.25"/>
  <cols>
    <col min="2" max="2" width="36.28515625" bestFit="1" customWidth="1"/>
    <col min="3" max="3" width="10" bestFit="1" customWidth="1"/>
    <col min="5" max="5" width="10.5703125" bestFit="1" customWidth="1"/>
  </cols>
  <sheetData>
    <row r="1" spans="1:18" x14ac:dyDescent="0.25">
      <c r="A1" t="s">
        <v>95</v>
      </c>
      <c r="B1" t="s">
        <v>1</v>
      </c>
      <c r="C1" t="s">
        <v>118</v>
      </c>
      <c r="D1" t="s">
        <v>119</v>
      </c>
      <c r="E1" t="s">
        <v>120</v>
      </c>
      <c r="F1" t="s">
        <v>121</v>
      </c>
    </row>
    <row r="2" spans="1:18" x14ac:dyDescent="0.25">
      <c r="A2" s="3">
        <v>1</v>
      </c>
      <c r="B2" s="1" t="s">
        <v>15</v>
      </c>
      <c r="C2" s="3" t="s">
        <v>105</v>
      </c>
      <c r="D2" s="5" t="s">
        <v>17</v>
      </c>
      <c r="E2" s="3">
        <v>79</v>
      </c>
      <c r="F2" s="3">
        <v>24</v>
      </c>
    </row>
    <row r="3" spans="1:18" x14ac:dyDescent="0.25">
      <c r="A3" s="3">
        <v>2</v>
      </c>
      <c r="B3" s="1" t="s">
        <v>4</v>
      </c>
      <c r="C3" s="3" t="s">
        <v>105</v>
      </c>
      <c r="D3" s="5" t="s">
        <v>17</v>
      </c>
      <c r="E3" s="3">
        <v>33</v>
      </c>
      <c r="F3" s="3">
        <v>21</v>
      </c>
    </row>
    <row r="4" spans="1:18" x14ac:dyDescent="0.25">
      <c r="A4" s="3">
        <v>3</v>
      </c>
      <c r="B4" s="3" t="s">
        <v>90</v>
      </c>
      <c r="C4" s="3" t="s">
        <v>94</v>
      </c>
      <c r="D4" s="5" t="s">
        <v>17</v>
      </c>
      <c r="E4" s="3">
        <v>37</v>
      </c>
      <c r="F4" s="3">
        <v>18</v>
      </c>
      <c r="Q4">
        <f>(F4+F5)/2+(F19+F20+F22+F28+F29+F35)/6</f>
        <v>24.333333333333332</v>
      </c>
      <c r="R4" s="3" t="s">
        <v>94</v>
      </c>
    </row>
    <row r="5" spans="1:18" x14ac:dyDescent="0.25">
      <c r="A5" s="3">
        <v>4</v>
      </c>
      <c r="B5" s="3" t="s">
        <v>89</v>
      </c>
      <c r="C5" s="3" t="s">
        <v>94</v>
      </c>
      <c r="D5" s="5" t="s">
        <v>17</v>
      </c>
      <c r="E5" s="3">
        <v>68</v>
      </c>
      <c r="F5" s="3">
        <v>17</v>
      </c>
      <c r="H5">
        <f>(F4+F5)/2+SUM(F4:F35)/8</f>
        <v>53.625</v>
      </c>
    </row>
    <row r="6" spans="1:18" x14ac:dyDescent="0.25">
      <c r="A6" s="3">
        <v>5</v>
      </c>
      <c r="B6" s="3" t="s">
        <v>78</v>
      </c>
      <c r="C6" s="3" t="s">
        <v>82</v>
      </c>
      <c r="D6" s="5" t="s">
        <v>17</v>
      </c>
      <c r="E6" s="3">
        <v>106</v>
      </c>
      <c r="F6" s="3">
        <v>16</v>
      </c>
    </row>
    <row r="7" spans="1:18" x14ac:dyDescent="0.25">
      <c r="A7" s="3">
        <v>6</v>
      </c>
      <c r="B7" s="3" t="s">
        <v>57</v>
      </c>
      <c r="C7" s="3" t="s">
        <v>62</v>
      </c>
      <c r="D7" s="5" t="s">
        <v>17</v>
      </c>
      <c r="E7" s="3">
        <v>19</v>
      </c>
      <c r="F7" s="3">
        <v>15</v>
      </c>
    </row>
    <row r="8" spans="1:18" x14ac:dyDescent="0.25">
      <c r="A8" s="3">
        <v>7</v>
      </c>
      <c r="B8" s="3" t="s">
        <v>74</v>
      </c>
      <c r="C8" s="3" t="s">
        <v>82</v>
      </c>
      <c r="D8" s="5" t="s">
        <v>17</v>
      </c>
      <c r="E8" s="3">
        <v>138</v>
      </c>
      <c r="F8" s="3">
        <v>15</v>
      </c>
      <c r="H8">
        <f>(F6+F8)/2+SUM(F6:F48)/8</f>
        <v>50.75</v>
      </c>
    </row>
    <row r="9" spans="1:18" x14ac:dyDescent="0.25">
      <c r="A9" s="3">
        <v>8</v>
      </c>
      <c r="B9" s="3" t="s">
        <v>35</v>
      </c>
      <c r="C9" s="3" t="s">
        <v>45</v>
      </c>
      <c r="D9" s="5" t="s">
        <v>17</v>
      </c>
      <c r="E9" s="3">
        <v>71</v>
      </c>
      <c r="F9" s="3">
        <v>14</v>
      </c>
    </row>
    <row r="10" spans="1:18" x14ac:dyDescent="0.25">
      <c r="A10" s="3">
        <v>9</v>
      </c>
      <c r="B10" s="3" t="s">
        <v>60</v>
      </c>
      <c r="C10" s="3" t="s">
        <v>62</v>
      </c>
      <c r="D10" s="5" t="s">
        <v>17</v>
      </c>
      <c r="E10" s="3">
        <v>139</v>
      </c>
      <c r="F10" s="3">
        <v>11</v>
      </c>
      <c r="H10">
        <f>(F7+F10)/2+(F11+F14+F18+F24)/4</f>
        <v>22.25</v>
      </c>
    </row>
    <row r="11" spans="1:18" x14ac:dyDescent="0.25">
      <c r="A11" s="3">
        <v>10</v>
      </c>
      <c r="B11" s="3" t="s">
        <v>59</v>
      </c>
      <c r="C11" s="3" t="s">
        <v>62</v>
      </c>
      <c r="D11" s="5" t="s">
        <v>17</v>
      </c>
      <c r="E11" s="3">
        <v>132</v>
      </c>
      <c r="F11" s="3">
        <v>11</v>
      </c>
    </row>
    <row r="12" spans="1:18" x14ac:dyDescent="0.25">
      <c r="A12" s="3">
        <v>11</v>
      </c>
      <c r="B12" s="3" t="s">
        <v>65</v>
      </c>
      <c r="C12" s="3" t="s">
        <v>107</v>
      </c>
      <c r="D12" s="5" t="s">
        <v>17</v>
      </c>
      <c r="E12" s="3">
        <v>119</v>
      </c>
      <c r="F12" s="3">
        <v>11</v>
      </c>
      <c r="P12">
        <f>21/2+4</f>
        <v>14.5</v>
      </c>
    </row>
    <row r="13" spans="1:18" x14ac:dyDescent="0.25">
      <c r="A13" s="3">
        <v>12</v>
      </c>
      <c r="B13" s="3" t="s">
        <v>75</v>
      </c>
      <c r="C13" s="3" t="s">
        <v>82</v>
      </c>
      <c r="D13" s="5" t="s">
        <v>17</v>
      </c>
      <c r="E13" s="3">
        <v>103</v>
      </c>
      <c r="F13" s="3">
        <v>11</v>
      </c>
    </row>
    <row r="14" spans="1:18" x14ac:dyDescent="0.25">
      <c r="A14" s="3">
        <v>29</v>
      </c>
      <c r="B14" s="3" t="s">
        <v>56</v>
      </c>
      <c r="C14" s="3" t="s">
        <v>62</v>
      </c>
      <c r="D14" s="5" t="s">
        <v>17</v>
      </c>
      <c r="E14" s="3">
        <v>13</v>
      </c>
      <c r="F14" s="3">
        <v>10</v>
      </c>
      <c r="P14">
        <f>13+(11+10+9+7)/4</f>
        <v>22.25</v>
      </c>
    </row>
    <row r="15" spans="1:18" x14ac:dyDescent="0.25">
      <c r="A15" s="3">
        <v>30</v>
      </c>
      <c r="B15" s="3" t="s">
        <v>66</v>
      </c>
      <c r="C15" s="3" t="s">
        <v>107</v>
      </c>
      <c r="D15" s="5" t="s">
        <v>17</v>
      </c>
      <c r="E15" s="3">
        <v>64</v>
      </c>
      <c r="F15" s="3">
        <v>10</v>
      </c>
      <c r="H15">
        <f>(F12+F15)/2+4</f>
        <v>14.5</v>
      </c>
    </row>
    <row r="16" spans="1:18" x14ac:dyDescent="0.25">
      <c r="A16" s="3">
        <v>31</v>
      </c>
      <c r="B16" s="3" t="s">
        <v>77</v>
      </c>
      <c r="C16" s="3" t="s">
        <v>82</v>
      </c>
      <c r="D16" s="5" t="s">
        <v>17</v>
      </c>
      <c r="E16" s="3">
        <v>75</v>
      </c>
      <c r="F16" s="3">
        <v>10</v>
      </c>
      <c r="P16">
        <f>31/2+(21+13+5)/6</f>
        <v>22</v>
      </c>
    </row>
    <row r="17" spans="1:16" x14ac:dyDescent="0.25">
      <c r="A17" s="3">
        <v>32</v>
      </c>
      <c r="B17" s="3" t="s">
        <v>36</v>
      </c>
      <c r="C17" s="3" t="s">
        <v>45</v>
      </c>
      <c r="D17" s="5" t="s">
        <v>17</v>
      </c>
      <c r="E17" s="3">
        <v>31</v>
      </c>
      <c r="F17" s="3">
        <v>9</v>
      </c>
    </row>
    <row r="18" spans="1:16" x14ac:dyDescent="0.25">
      <c r="A18" s="3">
        <v>33</v>
      </c>
      <c r="B18" s="3" t="s">
        <v>61</v>
      </c>
      <c r="C18" s="3" t="s">
        <v>62</v>
      </c>
      <c r="D18" s="5" t="s">
        <v>17</v>
      </c>
      <c r="E18" s="3">
        <v>137</v>
      </c>
      <c r="F18" s="3">
        <v>9</v>
      </c>
    </row>
    <row r="19" spans="1:16" x14ac:dyDescent="0.25">
      <c r="A19" s="3">
        <v>34</v>
      </c>
      <c r="B19" s="3" t="s">
        <v>91</v>
      </c>
      <c r="C19" s="3" t="s">
        <v>94</v>
      </c>
      <c r="D19" s="5" t="s">
        <v>17</v>
      </c>
      <c r="E19" s="3">
        <v>86</v>
      </c>
      <c r="F19" s="3">
        <v>9</v>
      </c>
    </row>
    <row r="20" spans="1:16" x14ac:dyDescent="0.25">
      <c r="A20" s="3">
        <v>35</v>
      </c>
      <c r="B20" s="3" t="s">
        <v>87</v>
      </c>
      <c r="C20" s="3" t="s">
        <v>94</v>
      </c>
      <c r="D20" s="5" t="s">
        <v>17</v>
      </c>
      <c r="E20" s="3">
        <v>115</v>
      </c>
      <c r="F20" s="3">
        <v>9</v>
      </c>
    </row>
    <row r="21" spans="1:16" x14ac:dyDescent="0.25">
      <c r="A21" s="3">
        <v>36</v>
      </c>
      <c r="B21" s="3" t="s">
        <v>40</v>
      </c>
      <c r="C21" s="3" t="s">
        <v>45</v>
      </c>
      <c r="D21" s="5" t="s">
        <v>17</v>
      </c>
      <c r="E21" s="3">
        <v>89</v>
      </c>
      <c r="F21" s="3">
        <v>8</v>
      </c>
      <c r="P21">
        <f>23/2+(14+9+4)/6</f>
        <v>16</v>
      </c>
    </row>
    <row r="22" spans="1:16" x14ac:dyDescent="0.25">
      <c r="A22" s="3">
        <v>37</v>
      </c>
      <c r="B22" s="3" t="s">
        <v>88</v>
      </c>
      <c r="C22" s="3" t="s">
        <v>94</v>
      </c>
      <c r="D22" s="5" t="s">
        <v>17</v>
      </c>
      <c r="E22" s="3">
        <v>104</v>
      </c>
      <c r="F22" s="3">
        <v>8</v>
      </c>
    </row>
    <row r="23" spans="1:16" x14ac:dyDescent="0.25">
      <c r="A23" s="3">
        <v>38</v>
      </c>
      <c r="B23" s="1" t="s">
        <v>13</v>
      </c>
      <c r="C23" s="3" t="s">
        <v>105</v>
      </c>
      <c r="D23" s="5" t="s">
        <v>17</v>
      </c>
      <c r="E23" s="3">
        <v>15</v>
      </c>
      <c r="F23" s="3">
        <v>7</v>
      </c>
    </row>
    <row r="24" spans="1:16" x14ac:dyDescent="0.25">
      <c r="A24" s="3">
        <v>50</v>
      </c>
      <c r="B24" s="3" t="s">
        <v>58</v>
      </c>
      <c r="C24" s="3" t="s">
        <v>62</v>
      </c>
      <c r="D24" s="5" t="s">
        <v>17</v>
      </c>
      <c r="E24" s="3">
        <v>4</v>
      </c>
      <c r="F24" s="3">
        <v>7</v>
      </c>
    </row>
    <row r="25" spans="1:16" x14ac:dyDescent="0.25">
      <c r="A25" s="3">
        <v>51</v>
      </c>
      <c r="B25" s="3" t="s">
        <v>76</v>
      </c>
      <c r="C25" s="3" t="s">
        <v>82</v>
      </c>
      <c r="D25" s="5" t="s">
        <v>17</v>
      </c>
      <c r="E25" s="3">
        <v>12</v>
      </c>
      <c r="F25" s="3">
        <v>7</v>
      </c>
    </row>
    <row r="26" spans="1:16" x14ac:dyDescent="0.25">
      <c r="A26" s="3">
        <v>52</v>
      </c>
      <c r="B26" s="3" t="s">
        <v>38</v>
      </c>
      <c r="C26" s="3" t="s">
        <v>45</v>
      </c>
      <c r="D26" s="5" t="s">
        <v>17</v>
      </c>
      <c r="E26" s="3">
        <v>140</v>
      </c>
      <c r="F26" s="3">
        <v>6</v>
      </c>
    </row>
    <row r="27" spans="1:16" x14ac:dyDescent="0.25">
      <c r="A27" s="3">
        <v>53</v>
      </c>
      <c r="B27" s="3" t="s">
        <v>79</v>
      </c>
      <c r="C27" s="3" t="s">
        <v>82</v>
      </c>
      <c r="D27" s="5" t="s">
        <v>17</v>
      </c>
      <c r="E27" s="3">
        <v>107</v>
      </c>
      <c r="F27" s="3">
        <v>6</v>
      </c>
    </row>
    <row r="28" spans="1:16" x14ac:dyDescent="0.25">
      <c r="A28" s="3">
        <v>54</v>
      </c>
      <c r="B28" s="3" t="s">
        <v>86</v>
      </c>
      <c r="C28" s="3" t="s">
        <v>94</v>
      </c>
      <c r="D28" s="5" t="s">
        <v>17</v>
      </c>
      <c r="E28" s="3">
        <v>23</v>
      </c>
      <c r="F28" s="3">
        <v>6</v>
      </c>
    </row>
    <row r="29" spans="1:16" x14ac:dyDescent="0.25">
      <c r="A29" s="3">
        <v>55</v>
      </c>
      <c r="B29" s="3" t="s">
        <v>93</v>
      </c>
      <c r="C29" s="3" t="s">
        <v>94</v>
      </c>
      <c r="D29" s="5" t="s">
        <v>17</v>
      </c>
      <c r="E29" s="3">
        <v>60</v>
      </c>
      <c r="F29" s="3">
        <v>5</v>
      </c>
    </row>
    <row r="30" spans="1:16" x14ac:dyDescent="0.25">
      <c r="A30" s="3">
        <v>58</v>
      </c>
      <c r="B30" s="1" t="s">
        <v>10</v>
      </c>
      <c r="C30" s="3" t="s">
        <v>16</v>
      </c>
      <c r="D30" s="5" t="s">
        <v>17</v>
      </c>
      <c r="E30" s="3">
        <v>49</v>
      </c>
      <c r="F30" s="3">
        <v>4</v>
      </c>
    </row>
    <row r="31" spans="1:16" x14ac:dyDescent="0.25">
      <c r="A31" s="3">
        <v>59</v>
      </c>
      <c r="B31" s="3" t="s">
        <v>41</v>
      </c>
      <c r="C31" s="3"/>
      <c r="D31" s="5" t="s">
        <v>17</v>
      </c>
      <c r="E31" s="3">
        <v>122</v>
      </c>
      <c r="F31" s="3">
        <v>4</v>
      </c>
    </row>
    <row r="32" spans="1:16" x14ac:dyDescent="0.25">
      <c r="A32" s="3">
        <v>60</v>
      </c>
      <c r="B32" s="3" t="s">
        <v>67</v>
      </c>
      <c r="C32" s="3" t="s">
        <v>107</v>
      </c>
      <c r="D32" s="5" t="s">
        <v>17</v>
      </c>
      <c r="E32" s="3">
        <v>36</v>
      </c>
      <c r="F32" s="3">
        <v>4</v>
      </c>
    </row>
    <row r="33" spans="1:8" x14ac:dyDescent="0.25">
      <c r="A33" s="3">
        <v>61</v>
      </c>
      <c r="B33" s="3" t="s">
        <v>68</v>
      </c>
      <c r="C33" s="3" t="s">
        <v>107</v>
      </c>
      <c r="D33" s="5" t="s">
        <v>17</v>
      </c>
      <c r="E33" s="3">
        <v>49</v>
      </c>
      <c r="F33" s="3">
        <v>4</v>
      </c>
    </row>
    <row r="34" spans="1:8" x14ac:dyDescent="0.25">
      <c r="A34" s="3">
        <v>69</v>
      </c>
      <c r="B34" s="3" t="s">
        <v>81</v>
      </c>
      <c r="C34" s="3" t="s">
        <v>82</v>
      </c>
      <c r="D34" s="5" t="s">
        <v>17</v>
      </c>
      <c r="E34" s="3">
        <v>121</v>
      </c>
      <c r="F34" s="3">
        <v>4</v>
      </c>
    </row>
    <row r="35" spans="1:8" x14ac:dyDescent="0.25">
      <c r="A35" s="3">
        <v>70</v>
      </c>
      <c r="B35" s="3" t="s">
        <v>92</v>
      </c>
      <c r="C35" s="3" t="s">
        <v>94</v>
      </c>
      <c r="D35" s="5" t="s">
        <v>17</v>
      </c>
      <c r="E35" s="3">
        <v>39</v>
      </c>
      <c r="F35" s="3">
        <v>4</v>
      </c>
    </row>
    <row r="36" spans="1:8" x14ac:dyDescent="0.25">
      <c r="A36" s="3">
        <v>71</v>
      </c>
      <c r="B36" s="1" t="s">
        <v>8</v>
      </c>
      <c r="C36" s="3" t="s">
        <v>16</v>
      </c>
      <c r="D36" s="5" t="s">
        <v>17</v>
      </c>
      <c r="E36" s="3">
        <v>16</v>
      </c>
      <c r="F36" s="3">
        <v>3</v>
      </c>
    </row>
    <row r="37" spans="1:8" x14ac:dyDescent="0.25">
      <c r="A37" s="3">
        <v>72</v>
      </c>
      <c r="B37" s="1" t="s">
        <v>9</v>
      </c>
      <c r="C37" s="3" t="s">
        <v>16</v>
      </c>
      <c r="D37" s="5" t="s">
        <v>17</v>
      </c>
      <c r="E37" s="3">
        <v>117</v>
      </c>
      <c r="F37" s="3">
        <v>3</v>
      </c>
    </row>
    <row r="38" spans="1:8" x14ac:dyDescent="0.25">
      <c r="A38" s="3">
        <v>73</v>
      </c>
      <c r="B38" s="1" t="s">
        <v>11</v>
      </c>
      <c r="C38" s="3" t="s">
        <v>16</v>
      </c>
      <c r="D38" s="5" t="s">
        <v>17</v>
      </c>
      <c r="E38" s="3">
        <v>10</v>
      </c>
      <c r="F38" s="3">
        <v>3</v>
      </c>
    </row>
    <row r="39" spans="1:8" x14ac:dyDescent="0.25">
      <c r="A39" s="3">
        <v>74</v>
      </c>
      <c r="B39" s="3" t="s">
        <v>37</v>
      </c>
      <c r="C39" s="3" t="s">
        <v>45</v>
      </c>
      <c r="D39" s="5" t="s">
        <v>17</v>
      </c>
      <c r="E39" s="3">
        <v>90</v>
      </c>
      <c r="F39" s="3">
        <v>3</v>
      </c>
    </row>
    <row r="40" spans="1:8" x14ac:dyDescent="0.25">
      <c r="A40" s="3">
        <v>75</v>
      </c>
      <c r="B40" s="3" t="s">
        <v>44</v>
      </c>
      <c r="C40" s="3"/>
      <c r="D40" s="5" t="s">
        <v>17</v>
      </c>
      <c r="E40" s="3">
        <v>40</v>
      </c>
      <c r="F40" s="3">
        <v>3</v>
      </c>
    </row>
    <row r="41" spans="1:8" x14ac:dyDescent="0.25">
      <c r="A41" s="3">
        <v>76</v>
      </c>
      <c r="B41" s="3" t="s">
        <v>39</v>
      </c>
      <c r="C41" s="3" t="s">
        <v>45</v>
      </c>
      <c r="D41" s="5" t="s">
        <v>17</v>
      </c>
      <c r="E41" s="3">
        <v>147</v>
      </c>
      <c r="F41" s="3">
        <v>3</v>
      </c>
    </row>
    <row r="42" spans="1:8" x14ac:dyDescent="0.25">
      <c r="A42" s="3">
        <v>80</v>
      </c>
      <c r="B42" s="1" t="s">
        <v>5</v>
      </c>
      <c r="C42" s="3" t="s">
        <v>16</v>
      </c>
      <c r="D42" s="5" t="s">
        <v>17</v>
      </c>
      <c r="E42" s="3">
        <v>22</v>
      </c>
      <c r="F42" s="3">
        <v>2</v>
      </c>
    </row>
    <row r="43" spans="1:8" x14ac:dyDescent="0.25">
      <c r="A43" s="3">
        <v>81</v>
      </c>
      <c r="B43" s="3" t="s">
        <v>42</v>
      </c>
      <c r="C43" s="3" t="s">
        <v>45</v>
      </c>
      <c r="D43" s="5" t="s">
        <v>17</v>
      </c>
      <c r="E43" s="3">
        <v>95</v>
      </c>
      <c r="F43" s="3">
        <v>2</v>
      </c>
    </row>
    <row r="44" spans="1:8" x14ac:dyDescent="0.25">
      <c r="A44" s="3">
        <v>82</v>
      </c>
      <c r="B44" s="3" t="s">
        <v>43</v>
      </c>
      <c r="C44" s="3" t="s">
        <v>45</v>
      </c>
      <c r="D44" s="5" t="s">
        <v>17</v>
      </c>
      <c r="E44" s="3">
        <v>27</v>
      </c>
      <c r="F44" s="3">
        <v>2</v>
      </c>
    </row>
    <row r="45" spans="1:8" x14ac:dyDescent="0.25">
      <c r="A45" s="3">
        <v>83</v>
      </c>
      <c r="B45" s="1" t="s">
        <v>6</v>
      </c>
      <c r="C45" s="3" t="s">
        <v>105</v>
      </c>
      <c r="D45" s="5" t="s">
        <v>17</v>
      </c>
      <c r="E45" s="3">
        <v>133</v>
      </c>
      <c r="F45" s="3">
        <v>1</v>
      </c>
      <c r="H45">
        <f>(F3+F23)/2+2/3</f>
        <v>14.666666666666666</v>
      </c>
    </row>
    <row r="46" spans="1:8" x14ac:dyDescent="0.25">
      <c r="A46" s="3">
        <v>84</v>
      </c>
      <c r="B46" s="1" t="s">
        <v>7</v>
      </c>
      <c r="C46" s="3" t="s">
        <v>105</v>
      </c>
      <c r="D46" s="5" t="s">
        <v>17</v>
      </c>
      <c r="E46" s="3">
        <v>6</v>
      </c>
      <c r="F46" s="3">
        <v>1</v>
      </c>
    </row>
    <row r="47" spans="1:8" x14ac:dyDescent="0.25">
      <c r="A47" s="3">
        <v>85</v>
      </c>
      <c r="B47" s="1" t="s">
        <v>14</v>
      </c>
      <c r="C47" s="3" t="s">
        <v>16</v>
      </c>
      <c r="D47" s="5" t="s">
        <v>17</v>
      </c>
      <c r="E47" s="3">
        <v>21</v>
      </c>
      <c r="F47" s="3">
        <v>1</v>
      </c>
    </row>
    <row r="48" spans="1:8" x14ac:dyDescent="0.25">
      <c r="A48" s="3">
        <v>86</v>
      </c>
      <c r="B48" s="3" t="s">
        <v>80</v>
      </c>
      <c r="C48" s="3" t="s">
        <v>82</v>
      </c>
      <c r="D48" s="5" t="s">
        <v>17</v>
      </c>
      <c r="E48" s="3">
        <v>9</v>
      </c>
      <c r="F48" s="3">
        <v>1</v>
      </c>
    </row>
    <row r="49" spans="1:17" x14ac:dyDescent="0.25">
      <c r="A49" s="3">
        <v>87</v>
      </c>
      <c r="B49" s="1" t="s">
        <v>12</v>
      </c>
      <c r="C49" s="3" t="s">
        <v>105</v>
      </c>
      <c r="D49" s="5" t="s">
        <v>17</v>
      </c>
      <c r="E49" s="3">
        <v>146</v>
      </c>
      <c r="F49" s="3">
        <v>0</v>
      </c>
      <c r="P49">
        <f>14+2/3</f>
        <v>14.666666666666666</v>
      </c>
      <c r="Q49" s="3" t="s">
        <v>105</v>
      </c>
    </row>
    <row r="53" spans="1:17" x14ac:dyDescent="0.25">
      <c r="H53">
        <f>(F4+F5+F19+F20+F22+F28+F29+F35)/8+17.5</f>
        <v>27</v>
      </c>
    </row>
    <row r="55" spans="1:17" x14ac:dyDescent="0.25">
      <c r="H55">
        <f>(15+11+11+10+9+7)/6+13</f>
        <v>23.5</v>
      </c>
    </row>
    <row r="57" spans="1:17" x14ac:dyDescent="0.25">
      <c r="H57">
        <f>(11+10+8)/4+10.5</f>
        <v>17.75</v>
      </c>
    </row>
    <row r="59" spans="1:17" x14ac:dyDescent="0.25">
      <c r="H59">
        <f>(16+15+11+10+7+6+4+1)/8+15.5</f>
        <v>24.25</v>
      </c>
    </row>
    <row r="61" spans="1:17" x14ac:dyDescent="0.25">
      <c r="H61">
        <f>(21+7+7)/5+14</f>
        <v>21</v>
      </c>
    </row>
    <row r="63" spans="1:17" x14ac:dyDescent="0.25">
      <c r="H63">
        <f>(14+9+8+6+6+4)/8+11.5</f>
        <v>17.375</v>
      </c>
    </row>
  </sheetData>
  <sortState ref="A1:F48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Общий и средние</vt:lpstr>
      <vt:lpstr>Первый курс</vt:lpstr>
      <vt:lpstr>Старшие курсы</vt:lpstr>
      <vt:lpstr>'Общий и средние'!Область_печати</vt:lpstr>
      <vt:lpstr>'Первый курс'!Область_печати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Аня и Сергей</cp:lastModifiedBy>
  <cp:lastPrinted>2018-11-06T15:48:40Z</cp:lastPrinted>
  <dcterms:created xsi:type="dcterms:W3CDTF">2018-11-06T07:06:56Z</dcterms:created>
  <dcterms:modified xsi:type="dcterms:W3CDTF">2019-01-17T18:03:08Z</dcterms:modified>
</cp:coreProperties>
</file>